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b53014\Desktop\HP更新\【係】HP改訂作業\建築物省エネ法\様式\0.住戸の一覧\"/>
    </mc:Choice>
  </mc:AlternateContent>
  <xr:revisionPtr revIDLastSave="0" documentId="13_ncr:1_{28F2F2BC-A0C1-4B34-B7D5-7DA69ADC93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四面（別紙）集計" sheetId="1" r:id="rId1"/>
    <sheet name="第四面（別紙） 各戸" sheetId="9" r:id="rId2"/>
    <sheet name="基準値" sheetId="8" state="hidden" r:id="rId3"/>
  </sheets>
  <externalReferences>
    <externalReference r:id="rId4"/>
  </externalReferences>
  <definedNames>
    <definedName name="_xlnm._FilterDatabase" localSheetId="1">'第四面（別紙） 各戸'!$B$6:$N$6</definedName>
    <definedName name="_xlnm.Print_Area" localSheetId="1">'第四面（別紙） 各戸'!$A$1:$N$106</definedName>
    <definedName name="_xlnm.Print_Area" localSheetId="0">'第四面（別紙）集計'!$A$1:$T$26</definedName>
    <definedName name="_xlnm.Print_Titles" localSheetId="1">'第四面（別紙） 各戸'!$B:$E,'第四面（別紙） 各戸'!$1:$6</definedName>
    <definedName name="_xlnm.Print_Titles" localSheetId="0">'第四面（別紙）集計'!$B:$E,'第四面（別紙）集計'!#REF!</definedName>
    <definedName name="ガラスU値">[1]MAST!$B$37:$B$46</definedName>
    <definedName name="ガラス日射">[1]MAST!$B$75:$B$83</definedName>
    <definedName name="ドア" localSheetId="1">#REF!</definedName>
    <definedName name="ドア" localSheetId="0">#REF!</definedName>
    <definedName name="ドア">#REF!</definedName>
    <definedName name="夏期日射方位">[1]MAST!$I$14:$I$17</definedName>
    <definedName name="夏期日射方位２">[1]MAST!$I$20:$I$24</definedName>
    <definedName name="夏期日射率">[1]MAST!$B$66:$B$72</definedName>
    <definedName name="開口部Ｕ値">[1]MAST!$B$58:$B$63</definedName>
    <definedName name="給湯熱源" localSheetId="1">#REF!</definedName>
    <definedName name="給湯熱源" localSheetId="0">#REF!</definedName>
    <definedName name="給湯熱源">#REF!</definedName>
    <definedName name="建具種類">[1]MAST!$B$30:$B$34</definedName>
    <definedName name="杭種" localSheetId="1">#REF!</definedName>
    <definedName name="杭種" localSheetId="0">#REF!</definedName>
    <definedName name="杭種">#REF!</definedName>
    <definedName name="支持地盤" localSheetId="1">#REF!</definedName>
    <definedName name="支持地盤" localSheetId="0">#REF!</definedName>
    <definedName name="支持地盤">#REF!</definedName>
    <definedName name="種類" localSheetId="1">[1]MAST!#REF!</definedName>
    <definedName name="種類" localSheetId="0">[1]MAST!#REF!</definedName>
    <definedName name="種類">[1]MAST!#REF!</definedName>
    <definedName name="設1_1" localSheetId="1">#REF!</definedName>
    <definedName name="設1_1" localSheetId="0">#REF!</definedName>
    <definedName name="設1_1">#REF!</definedName>
    <definedName name="設1_2" localSheetId="1">#REF!</definedName>
    <definedName name="設1_2" localSheetId="0">#REF!</definedName>
    <definedName name="設1_2">#REF!</definedName>
    <definedName name="設定根拠" localSheetId="1">#REF!</definedName>
    <definedName name="設定根拠" localSheetId="0">#REF!</definedName>
    <definedName name="設定根拠">#REF!</definedName>
    <definedName name="窓" localSheetId="1">#REF!</definedName>
    <definedName name="窓" localSheetId="0">#REF!</definedName>
    <definedName name="窓">#REF!</definedName>
    <definedName name="断熱材">[1]MAST!$D$3:$D$57</definedName>
    <definedName name="地域区分" localSheetId="1">#REF!</definedName>
    <definedName name="地域区分" localSheetId="0">#REF!</definedName>
    <definedName name="地域区分">#REF!</definedName>
    <definedName name="地域区分２">[1]MAST!$B$49:$B$55</definedName>
    <definedName name="直接基礎形式" localSheetId="1">#REF!</definedName>
    <definedName name="直接基礎形式" localSheetId="0">#REF!</definedName>
    <definedName name="直接基礎形式">#REF!</definedName>
    <definedName name="直接基礎構造" localSheetId="1">#REF!</definedName>
    <definedName name="直接基礎構造" localSheetId="0">#REF!</definedName>
    <definedName name="直接基礎構造">#REF!</definedName>
    <definedName name="等級" localSheetId="1">#REF!</definedName>
    <definedName name="等級" localSheetId="0">#REF!</definedName>
    <definedName name="等級">#REF!</definedName>
    <definedName name="日射遮蔽">[1]MAST!$I$27:$I$34</definedName>
    <definedName name="部位" localSheetId="1">#REF!</definedName>
    <definedName name="部位" localSheetId="0">#REF!</definedName>
    <definedName name="部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N11" i="9" l="1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" i="9"/>
  <c r="N8" i="9"/>
  <c r="N9" i="9"/>
  <c r="N7" i="9"/>
  <c r="N11" i="1" l="1"/>
  <c r="E15" i="1"/>
  <c r="Q14" i="1"/>
  <c r="Q13" i="1"/>
  <c r="Q12" i="1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7" i="9"/>
  <c r="K11" i="1"/>
  <c r="K15" i="1" s="1"/>
  <c r="H11" i="1"/>
  <c r="H15" i="1" s="1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D35" i="9"/>
  <c r="I35" i="9" s="1"/>
  <c r="AD36" i="9"/>
  <c r="I36" i="9" s="1"/>
  <c r="AD37" i="9"/>
  <c r="I37" i="9" s="1"/>
  <c r="AD38" i="9"/>
  <c r="I38" i="9" s="1"/>
  <c r="AD39" i="9"/>
  <c r="I39" i="9" s="1"/>
  <c r="AD40" i="9"/>
  <c r="I40" i="9" s="1"/>
  <c r="AD41" i="9"/>
  <c r="I41" i="9" s="1"/>
  <c r="AD42" i="9"/>
  <c r="I42" i="9" s="1"/>
  <c r="AD43" i="9"/>
  <c r="I43" i="9" s="1"/>
  <c r="AD44" i="9"/>
  <c r="I44" i="9" s="1"/>
  <c r="AD45" i="9"/>
  <c r="I45" i="9" s="1"/>
  <c r="AD46" i="9"/>
  <c r="I46" i="9" s="1"/>
  <c r="AD47" i="9"/>
  <c r="I47" i="9" s="1"/>
  <c r="AD48" i="9"/>
  <c r="I48" i="9" s="1"/>
  <c r="AD49" i="9"/>
  <c r="I49" i="9" s="1"/>
  <c r="AD50" i="9"/>
  <c r="I50" i="9" s="1"/>
  <c r="AD51" i="9"/>
  <c r="I51" i="9" s="1"/>
  <c r="AD52" i="9"/>
  <c r="I52" i="9" s="1"/>
  <c r="AD53" i="9"/>
  <c r="I53" i="9" s="1"/>
  <c r="AD54" i="9"/>
  <c r="I54" i="9" s="1"/>
  <c r="AD55" i="9"/>
  <c r="I55" i="9" s="1"/>
  <c r="AD56" i="9"/>
  <c r="I56" i="9" s="1"/>
  <c r="AD57" i="9"/>
  <c r="I57" i="9" s="1"/>
  <c r="AD58" i="9"/>
  <c r="I58" i="9" s="1"/>
  <c r="AD59" i="9"/>
  <c r="I59" i="9" s="1"/>
  <c r="AD60" i="9"/>
  <c r="I60" i="9" s="1"/>
  <c r="AD61" i="9"/>
  <c r="I61" i="9" s="1"/>
  <c r="AD62" i="9"/>
  <c r="I62" i="9" s="1"/>
  <c r="AD63" i="9"/>
  <c r="I63" i="9" s="1"/>
  <c r="AD64" i="9"/>
  <c r="I64" i="9" s="1"/>
  <c r="AD65" i="9"/>
  <c r="I65" i="9" s="1"/>
  <c r="AD66" i="9"/>
  <c r="I66" i="9" s="1"/>
  <c r="AD67" i="9"/>
  <c r="I67" i="9" s="1"/>
  <c r="AD68" i="9"/>
  <c r="I68" i="9" s="1"/>
  <c r="AD69" i="9"/>
  <c r="I69" i="9" s="1"/>
  <c r="AD70" i="9"/>
  <c r="I70" i="9" s="1"/>
  <c r="AD71" i="9"/>
  <c r="I71" i="9" s="1"/>
  <c r="AD72" i="9"/>
  <c r="I72" i="9" s="1"/>
  <c r="AD73" i="9"/>
  <c r="I73" i="9" s="1"/>
  <c r="AD74" i="9"/>
  <c r="I74" i="9" s="1"/>
  <c r="AD75" i="9"/>
  <c r="I75" i="9" s="1"/>
  <c r="AD76" i="9"/>
  <c r="I76" i="9" s="1"/>
  <c r="AD77" i="9"/>
  <c r="I77" i="9" s="1"/>
  <c r="AD78" i="9"/>
  <c r="I78" i="9" s="1"/>
  <c r="AD79" i="9"/>
  <c r="I79" i="9" s="1"/>
  <c r="AD80" i="9"/>
  <c r="I80" i="9" s="1"/>
  <c r="AD81" i="9"/>
  <c r="I81" i="9" s="1"/>
  <c r="AD82" i="9"/>
  <c r="I82" i="9" s="1"/>
  <c r="AD83" i="9"/>
  <c r="I83" i="9" s="1"/>
  <c r="AD84" i="9"/>
  <c r="I84" i="9" s="1"/>
  <c r="AD85" i="9"/>
  <c r="I85" i="9" s="1"/>
  <c r="AD86" i="9"/>
  <c r="I86" i="9" s="1"/>
  <c r="AD87" i="9"/>
  <c r="I87" i="9" s="1"/>
  <c r="AD88" i="9"/>
  <c r="I88" i="9" s="1"/>
  <c r="AD89" i="9"/>
  <c r="I89" i="9" s="1"/>
  <c r="AD90" i="9"/>
  <c r="I90" i="9" s="1"/>
  <c r="AD91" i="9"/>
  <c r="I91" i="9" s="1"/>
  <c r="AD92" i="9"/>
  <c r="I92" i="9" s="1"/>
  <c r="AD93" i="9"/>
  <c r="I93" i="9" s="1"/>
  <c r="AD94" i="9"/>
  <c r="I94" i="9" s="1"/>
  <c r="AD95" i="9"/>
  <c r="I95" i="9" s="1"/>
  <c r="AD96" i="9"/>
  <c r="I96" i="9" s="1"/>
  <c r="AD97" i="9"/>
  <c r="I97" i="9" s="1"/>
  <c r="AD98" i="9"/>
  <c r="I98" i="9" s="1"/>
  <c r="AD99" i="9"/>
  <c r="I99" i="9" s="1"/>
  <c r="AD100" i="9"/>
  <c r="I100" i="9" s="1"/>
  <c r="AD101" i="9"/>
  <c r="I101" i="9" s="1"/>
  <c r="AD102" i="9"/>
  <c r="I102" i="9" s="1"/>
  <c r="AD103" i="9"/>
  <c r="I103" i="9" s="1"/>
  <c r="AD104" i="9"/>
  <c r="I104" i="9" s="1"/>
  <c r="AD105" i="9"/>
  <c r="I105" i="9" s="1"/>
  <c r="AD106" i="9"/>
  <c r="I106" i="9" s="1"/>
  <c r="L2" i="8"/>
  <c r="N15" i="1" l="1"/>
  <c r="Q15" i="1" s="1"/>
  <c r="Q11" i="1"/>
  <c r="O2" i="8"/>
  <c r="N3" i="8"/>
  <c r="Q20" i="1" s="1"/>
  <c r="M3" i="8"/>
  <c r="K20" i="1" s="1"/>
  <c r="N2" i="8"/>
  <c r="R18" i="1" s="1"/>
  <c r="M2" i="8"/>
  <c r="E5" i="1"/>
  <c r="K19" i="1" l="1"/>
  <c r="Q19" i="1"/>
  <c r="O18" i="1"/>
  <c r="O8" i="9"/>
  <c r="O12" i="9"/>
  <c r="O16" i="9"/>
  <c r="O20" i="9"/>
  <c r="O24" i="9"/>
  <c r="O28" i="9"/>
  <c r="O32" i="9"/>
  <c r="O36" i="9"/>
  <c r="O40" i="9"/>
  <c r="O44" i="9"/>
  <c r="O48" i="9"/>
  <c r="O52" i="9"/>
  <c r="O56" i="9"/>
  <c r="O60" i="9"/>
  <c r="O64" i="9"/>
  <c r="O68" i="9"/>
  <c r="O72" i="9"/>
  <c r="O76" i="9"/>
  <c r="O80" i="9"/>
  <c r="O84" i="9"/>
  <c r="O88" i="9"/>
  <c r="O92" i="9"/>
  <c r="O96" i="9"/>
  <c r="O100" i="9"/>
  <c r="O104" i="9"/>
  <c r="O9" i="9"/>
  <c r="O13" i="9"/>
  <c r="O17" i="9"/>
  <c r="O21" i="9"/>
  <c r="O25" i="9"/>
  <c r="O29" i="9"/>
  <c r="O33" i="9"/>
  <c r="O37" i="9"/>
  <c r="O41" i="9"/>
  <c r="O45" i="9"/>
  <c r="O49" i="9"/>
  <c r="O53" i="9"/>
  <c r="O57" i="9"/>
  <c r="O61" i="9"/>
  <c r="O65" i="9"/>
  <c r="O69" i="9"/>
  <c r="O73" i="9"/>
  <c r="O77" i="9"/>
  <c r="O81" i="9"/>
  <c r="O85" i="9"/>
  <c r="O89" i="9"/>
  <c r="O93" i="9"/>
  <c r="O97" i="9"/>
  <c r="O101" i="9"/>
  <c r="O105" i="9"/>
  <c r="O10" i="9"/>
  <c r="O14" i="9"/>
  <c r="O18" i="9"/>
  <c r="O22" i="9"/>
  <c r="O26" i="9"/>
  <c r="O30" i="9"/>
  <c r="O34" i="9"/>
  <c r="O38" i="9"/>
  <c r="O42" i="9"/>
  <c r="O46" i="9"/>
  <c r="O50" i="9"/>
  <c r="O54" i="9"/>
  <c r="O58" i="9"/>
  <c r="O62" i="9"/>
  <c r="O66" i="9"/>
  <c r="O70" i="9"/>
  <c r="O74" i="9"/>
  <c r="O78" i="9"/>
  <c r="O82" i="9"/>
  <c r="O86" i="9"/>
  <c r="O90" i="9"/>
  <c r="O94" i="9"/>
  <c r="O98" i="9"/>
  <c r="O102" i="9"/>
  <c r="O106" i="9"/>
  <c r="O7" i="9"/>
  <c r="O11" i="9"/>
  <c r="O15" i="9"/>
  <c r="O19" i="9"/>
  <c r="O23" i="9"/>
  <c r="O27" i="9"/>
  <c r="O31" i="9"/>
  <c r="O35" i="9"/>
  <c r="O39" i="9"/>
  <c r="O43" i="9"/>
  <c r="O51" i="9"/>
  <c r="O67" i="9"/>
  <c r="O83" i="9"/>
  <c r="O99" i="9"/>
  <c r="O55" i="9"/>
  <c r="O71" i="9"/>
  <c r="O87" i="9"/>
  <c r="O103" i="9"/>
  <c r="O59" i="9"/>
  <c r="O75" i="9"/>
  <c r="O91" i="9"/>
  <c r="O47" i="9"/>
  <c r="O63" i="9"/>
  <c r="O79" i="9"/>
  <c r="O95" i="9"/>
  <c r="E7" i="1"/>
  <c r="V34" i="9" l="1"/>
  <c r="Q34" i="9"/>
  <c r="V50" i="9"/>
  <c r="Q50" i="9"/>
  <c r="V45" i="9"/>
  <c r="Q45" i="9"/>
  <c r="V61" i="9"/>
  <c r="Q61" i="9"/>
  <c r="Q102" i="9"/>
  <c r="V102" i="9"/>
  <c r="V81" i="9"/>
  <c r="Q81" i="9"/>
  <c r="V59" i="9"/>
  <c r="Q59" i="9"/>
  <c r="V38" i="9"/>
  <c r="Q38" i="9"/>
  <c r="V17" i="9"/>
  <c r="Q17" i="9"/>
  <c r="V95" i="9"/>
  <c r="Q95" i="9"/>
  <c r="V74" i="9"/>
  <c r="Q74" i="9"/>
  <c r="V53" i="9"/>
  <c r="Q53" i="9"/>
  <c r="V31" i="9"/>
  <c r="Q31" i="9"/>
  <c r="V10" i="9"/>
  <c r="Q10" i="9"/>
  <c r="V89" i="9"/>
  <c r="Q89" i="9"/>
  <c r="V67" i="9"/>
  <c r="Q67" i="9"/>
  <c r="V46" i="9"/>
  <c r="Q46" i="9"/>
  <c r="V25" i="9"/>
  <c r="Q25" i="9"/>
  <c r="Q104" i="9"/>
  <c r="V104" i="9"/>
  <c r="Q88" i="9"/>
  <c r="V88" i="9"/>
  <c r="Q72" i="9"/>
  <c r="V72" i="9"/>
  <c r="Q56" i="9"/>
  <c r="V56" i="9"/>
  <c r="Q40" i="9"/>
  <c r="V40" i="9"/>
  <c r="Q24" i="9"/>
  <c r="V24" i="9"/>
  <c r="Q8" i="9"/>
  <c r="V8" i="9"/>
  <c r="V98" i="9"/>
  <c r="Q98" i="9"/>
  <c r="V13" i="9"/>
  <c r="Q13" i="9"/>
  <c r="V29" i="9"/>
  <c r="Q29" i="9"/>
  <c r="Q23" i="9"/>
  <c r="V23" i="9"/>
  <c r="Q39" i="9"/>
  <c r="V39" i="9"/>
  <c r="V97" i="9"/>
  <c r="Q97" i="9"/>
  <c r="Q75" i="9"/>
  <c r="V75" i="9"/>
  <c r="V54" i="9"/>
  <c r="Q54" i="9"/>
  <c r="V33" i="9"/>
  <c r="Q33" i="9"/>
  <c r="V11" i="9"/>
  <c r="Q11" i="9"/>
  <c r="V90" i="9"/>
  <c r="Q90" i="9"/>
  <c r="V69" i="9"/>
  <c r="Q69" i="9"/>
  <c r="V47" i="9"/>
  <c r="Q47" i="9"/>
  <c r="V26" i="9"/>
  <c r="Q26" i="9"/>
  <c r="V105" i="9"/>
  <c r="Q105" i="9"/>
  <c r="V83" i="9"/>
  <c r="Q83" i="9"/>
  <c r="V62" i="9"/>
  <c r="Q62" i="9"/>
  <c r="V41" i="9"/>
  <c r="Q41" i="9"/>
  <c r="V19" i="9"/>
  <c r="Q19" i="9"/>
  <c r="Q100" i="9"/>
  <c r="V100" i="9"/>
  <c r="Q84" i="9"/>
  <c r="V84" i="9"/>
  <c r="Q68" i="9"/>
  <c r="V68" i="9"/>
  <c r="Q52" i="9"/>
  <c r="V52" i="9"/>
  <c r="Q36" i="9"/>
  <c r="V36" i="9"/>
  <c r="Q20" i="9"/>
  <c r="V20" i="9"/>
  <c r="V77" i="9"/>
  <c r="Q77" i="9"/>
  <c r="V93" i="9"/>
  <c r="Q93" i="9"/>
  <c r="V87" i="9"/>
  <c r="Q87" i="9"/>
  <c r="V103" i="9"/>
  <c r="Q103" i="9"/>
  <c r="V18" i="9"/>
  <c r="Q18" i="9"/>
  <c r="V91" i="9"/>
  <c r="Q91" i="9"/>
  <c r="V70" i="9"/>
  <c r="Q70" i="9"/>
  <c r="V49" i="9"/>
  <c r="Q49" i="9"/>
  <c r="V27" i="9"/>
  <c r="Q27" i="9"/>
  <c r="V106" i="9"/>
  <c r="Q106" i="9"/>
  <c r="V85" i="9"/>
  <c r="Q85" i="9"/>
  <c r="V63" i="9"/>
  <c r="Q63" i="9"/>
  <c r="V42" i="9"/>
  <c r="Q42" i="9"/>
  <c r="V21" i="9"/>
  <c r="Q21" i="9"/>
  <c r="V99" i="9"/>
  <c r="Q99" i="9"/>
  <c r="V78" i="9"/>
  <c r="Q78" i="9"/>
  <c r="V57" i="9"/>
  <c r="Q57" i="9"/>
  <c r="V35" i="9"/>
  <c r="Q35" i="9"/>
  <c r="V14" i="9"/>
  <c r="Q14" i="9"/>
  <c r="Q96" i="9"/>
  <c r="V96" i="9"/>
  <c r="Q80" i="9"/>
  <c r="V80" i="9"/>
  <c r="Q64" i="9"/>
  <c r="V64" i="9"/>
  <c r="Q48" i="9"/>
  <c r="V48" i="9"/>
  <c r="Q32" i="9"/>
  <c r="V32" i="9"/>
  <c r="Q16" i="9"/>
  <c r="V16" i="9"/>
  <c r="V55" i="9"/>
  <c r="Q55" i="9"/>
  <c r="V71" i="9"/>
  <c r="Q71" i="9"/>
  <c r="V66" i="9"/>
  <c r="Q66" i="9"/>
  <c r="V82" i="9"/>
  <c r="Q82" i="9"/>
  <c r="Q7" i="9"/>
  <c r="V7" i="9"/>
  <c r="Q86" i="9"/>
  <c r="V86" i="9"/>
  <c r="V65" i="9"/>
  <c r="Q65" i="9"/>
  <c r="V43" i="9"/>
  <c r="Q43" i="9"/>
  <c r="V22" i="9"/>
  <c r="Q22" i="9"/>
  <c r="V101" i="9"/>
  <c r="Q101" i="9"/>
  <c r="V79" i="9"/>
  <c r="Q79" i="9"/>
  <c r="V58" i="9"/>
  <c r="Q58" i="9"/>
  <c r="V37" i="9"/>
  <c r="Q37" i="9"/>
  <c r="V15" i="9"/>
  <c r="Q15" i="9"/>
  <c r="V94" i="9"/>
  <c r="Q94" i="9"/>
  <c r="V73" i="9"/>
  <c r="Q73" i="9"/>
  <c r="V51" i="9"/>
  <c r="Q51" i="9"/>
  <c r="V30" i="9"/>
  <c r="Q30" i="9"/>
  <c r="V9" i="9"/>
  <c r="Q9" i="9"/>
  <c r="Q92" i="9"/>
  <c r="V92" i="9"/>
  <c r="Q76" i="9"/>
  <c r="V76" i="9"/>
  <c r="Q60" i="9"/>
  <c r="V60" i="9"/>
  <c r="Q44" i="9"/>
  <c r="V44" i="9"/>
  <c r="Q28" i="9"/>
  <c r="V28" i="9"/>
  <c r="Q12" i="9"/>
  <c r="V12" i="9"/>
  <c r="R69" i="9" l="1"/>
  <c r="S69" i="9" s="1"/>
  <c r="R37" i="9"/>
  <c r="S37" i="9" s="1"/>
  <c r="R22" i="9"/>
  <c r="S22" i="9" s="1"/>
  <c r="R55" i="9"/>
  <c r="S55" i="9" s="1"/>
  <c r="R93" i="9"/>
  <c r="S93" i="9" s="1"/>
  <c r="R16" i="9"/>
  <c r="S16" i="9" s="1"/>
  <c r="R56" i="9"/>
  <c r="S56" i="9" s="1"/>
  <c r="R88" i="9"/>
  <c r="S88" i="9" s="1"/>
  <c r="R89" i="9"/>
  <c r="S89" i="9" s="1"/>
  <c r="R51" i="9"/>
  <c r="S51" i="9" s="1"/>
  <c r="R67" i="9"/>
  <c r="S67" i="9" s="1"/>
  <c r="R35" i="9"/>
  <c r="S35" i="9" s="1"/>
  <c r="R99" i="9"/>
  <c r="S99" i="9" s="1"/>
  <c r="R43" i="9"/>
  <c r="S43" i="9" s="1"/>
  <c r="R28" i="9"/>
  <c r="S28" i="9" s="1"/>
  <c r="R92" i="9"/>
  <c r="S92" i="9" s="1"/>
  <c r="R80" i="9"/>
  <c r="S80" i="9" s="1"/>
  <c r="R60" i="9"/>
  <c r="S60" i="9" s="1"/>
  <c r="R86" i="9"/>
  <c r="S86" i="9" s="1"/>
  <c r="R48" i="9"/>
  <c r="S48" i="9" s="1"/>
  <c r="R36" i="9"/>
  <c r="S36" i="9" s="1"/>
  <c r="R68" i="9"/>
  <c r="S68" i="9" s="1"/>
  <c r="R100" i="9"/>
  <c r="S100" i="9" s="1"/>
  <c r="R23" i="9"/>
  <c r="S23" i="9" s="1"/>
  <c r="R42" i="9"/>
  <c r="S42" i="9" s="1"/>
  <c r="R40" i="9"/>
  <c r="S40" i="9" s="1"/>
  <c r="R72" i="9"/>
  <c r="S72" i="9" s="1"/>
  <c r="R104" i="9"/>
  <c r="S104" i="9" s="1"/>
  <c r="R102" i="9"/>
  <c r="S102" i="9" s="1"/>
  <c r="R11" i="9"/>
  <c r="S11" i="9" s="1"/>
  <c r="R76" i="9"/>
  <c r="S76" i="9" s="1"/>
  <c r="R10" i="9"/>
  <c r="S10" i="9" s="1"/>
  <c r="R65" i="9"/>
  <c r="S65" i="9" s="1"/>
  <c r="R84" i="9"/>
  <c r="S84" i="9" s="1"/>
  <c r="R94" i="9"/>
  <c r="S94" i="9" s="1"/>
  <c r="R49" i="9"/>
  <c r="S49" i="9" s="1"/>
  <c r="R91" i="9"/>
  <c r="S91" i="9" s="1"/>
  <c r="R19" i="9"/>
  <c r="S19" i="9" s="1"/>
  <c r="R62" i="9"/>
  <c r="S62" i="9" s="1"/>
  <c r="R105" i="9"/>
  <c r="S105" i="9" s="1"/>
  <c r="R90" i="9"/>
  <c r="S90" i="9" s="1"/>
  <c r="R33" i="9"/>
  <c r="S33" i="9" s="1"/>
  <c r="R29" i="9"/>
  <c r="S29" i="9" s="1"/>
  <c r="R38" i="9"/>
  <c r="S38" i="9" s="1"/>
  <c r="R81" i="9"/>
  <c r="S81" i="9" s="1"/>
  <c r="R64" i="9"/>
  <c r="S64" i="9" s="1"/>
  <c r="R30" i="9"/>
  <c r="S30" i="9" s="1"/>
  <c r="R44" i="9"/>
  <c r="S44" i="9" s="1"/>
  <c r="R101" i="9"/>
  <c r="S101" i="9" s="1"/>
  <c r="R77" i="9"/>
  <c r="S77" i="9" s="1"/>
  <c r="R45" i="9"/>
  <c r="S45" i="9" s="1"/>
  <c r="R47" i="9"/>
  <c r="S47" i="9" s="1"/>
  <c r="R79" i="9"/>
  <c r="S79" i="9" s="1"/>
  <c r="R103" i="9"/>
  <c r="S103" i="9" s="1"/>
  <c r="R7" i="9"/>
  <c r="S7" i="9" s="1"/>
  <c r="R78" i="9"/>
  <c r="S78" i="9" s="1"/>
  <c r="R63" i="9"/>
  <c r="S63" i="9" s="1"/>
  <c r="R106" i="9"/>
  <c r="S106" i="9" s="1"/>
  <c r="R31" i="9"/>
  <c r="S31" i="9" s="1"/>
  <c r="R18" i="9"/>
  <c r="S18" i="9" s="1"/>
  <c r="R21" i="9"/>
  <c r="S21" i="9" s="1"/>
  <c r="R95" i="9"/>
  <c r="S95" i="9" s="1"/>
  <c r="R39" i="9"/>
  <c r="S39" i="9" s="1"/>
  <c r="R25" i="9"/>
  <c r="S25" i="9" s="1"/>
  <c r="R50" i="9"/>
  <c r="S50" i="9" s="1"/>
  <c r="R61" i="9"/>
  <c r="S61" i="9" s="1"/>
  <c r="R53" i="9"/>
  <c r="S53" i="9" s="1"/>
  <c r="R52" i="9"/>
  <c r="S52" i="9" s="1"/>
  <c r="R34" i="9"/>
  <c r="S34" i="9" s="1"/>
  <c r="R98" i="9"/>
  <c r="S98" i="9" s="1"/>
  <c r="R9" i="9"/>
  <c r="S9" i="9" s="1"/>
  <c r="R66" i="9"/>
  <c r="S66" i="9" s="1"/>
  <c r="R8" i="9"/>
  <c r="S8" i="9" s="1"/>
  <c r="R75" i="9"/>
  <c r="S75" i="9" s="1"/>
  <c r="R96" i="9"/>
  <c r="S96" i="9" s="1"/>
  <c r="R15" i="9"/>
  <c r="S15" i="9" s="1"/>
  <c r="R82" i="9"/>
  <c r="S82" i="9" s="1"/>
  <c r="R71" i="9"/>
  <c r="S71" i="9" s="1"/>
  <c r="R20" i="9"/>
  <c r="S20" i="9" s="1"/>
  <c r="R24" i="9"/>
  <c r="S24" i="9" s="1"/>
  <c r="R58" i="9"/>
  <c r="S58" i="9" s="1"/>
  <c r="R41" i="9"/>
  <c r="S41" i="9" s="1"/>
  <c r="R57" i="9"/>
  <c r="S57" i="9" s="1"/>
  <c r="R12" i="9"/>
  <c r="S12" i="9" s="1"/>
  <c r="R70" i="9"/>
  <c r="S70" i="9" s="1"/>
  <c r="R32" i="9"/>
  <c r="S32" i="9" s="1"/>
  <c r="R73" i="9"/>
  <c r="S73" i="9" s="1"/>
  <c r="R27" i="9"/>
  <c r="S27" i="9" s="1"/>
  <c r="R26" i="9"/>
  <c r="S26" i="9" s="1"/>
  <c r="R54" i="9"/>
  <c r="S54" i="9" s="1"/>
  <c r="R59" i="9"/>
  <c r="S59" i="9" s="1"/>
  <c r="R83" i="9"/>
  <c r="S83" i="9" s="1"/>
  <c r="R14" i="9"/>
  <c r="S14" i="9" s="1"/>
  <c r="R17" i="9"/>
  <c r="S17" i="9" s="1"/>
  <c r="R87" i="9"/>
  <c r="S87" i="9" s="1"/>
  <c r="R97" i="9"/>
  <c r="S97" i="9" s="1"/>
  <c r="R46" i="9"/>
  <c r="S46" i="9" s="1"/>
  <c r="R85" i="9"/>
  <c r="S85" i="9" s="1"/>
  <c r="R74" i="9"/>
  <c r="S74" i="9" s="1"/>
  <c r="R13" i="9"/>
  <c r="S13" i="9" s="1"/>
  <c r="T85" i="9" l="1"/>
  <c r="U85" i="9" s="1"/>
  <c r="T95" i="9"/>
  <c r="U95" i="9" s="1"/>
  <c r="T18" i="9"/>
  <c r="U18" i="9" s="1"/>
  <c r="T76" i="9"/>
  <c r="U76" i="9" s="1"/>
  <c r="T35" i="9"/>
  <c r="U35" i="9" s="1"/>
  <c r="T14" i="9"/>
  <c r="U14" i="9" s="1"/>
  <c r="T26" i="9"/>
  <c r="U26" i="9" s="1"/>
  <c r="T37" i="9"/>
  <c r="U37" i="9" s="1"/>
  <c r="T91" i="9"/>
  <c r="U91" i="9" s="1"/>
  <c r="T36" i="9"/>
  <c r="U36" i="9" s="1"/>
  <c r="T38" i="9"/>
  <c r="U38" i="9" s="1"/>
  <c r="T34" i="9"/>
  <c r="U34" i="9" s="1"/>
  <c r="T98" i="9"/>
  <c r="U98" i="9" s="1"/>
  <c r="T19" i="9"/>
  <c r="U19" i="9" s="1"/>
  <c r="T84" i="9"/>
  <c r="U84" i="9" s="1"/>
  <c r="T96" i="9"/>
  <c r="U96" i="9" s="1"/>
  <c r="T73" i="9"/>
  <c r="U73" i="9" s="1"/>
  <c r="T17" i="9"/>
  <c r="U17" i="9" s="1"/>
  <c r="T41" i="9"/>
  <c r="U41" i="9" s="1"/>
  <c r="T106" i="9"/>
  <c r="U106" i="9" s="1"/>
  <c r="T69" i="9"/>
  <c r="U69" i="9" s="1"/>
  <c r="T94" i="9"/>
  <c r="U94" i="9" s="1"/>
  <c r="T99" i="9"/>
  <c r="U99" i="9" s="1"/>
  <c r="T67" i="9"/>
  <c r="U67" i="9" s="1"/>
  <c r="T29" i="9"/>
  <c r="U29" i="9" s="1"/>
  <c r="T86" i="9"/>
  <c r="U86" i="9" s="1"/>
  <c r="T24" i="9"/>
  <c r="U24" i="9" s="1"/>
  <c r="T13" i="9"/>
  <c r="U13" i="9" s="1"/>
  <c r="T97" i="9"/>
  <c r="U97" i="9" s="1"/>
  <c r="T83" i="9"/>
  <c r="U83" i="9" s="1"/>
  <c r="T27" i="9"/>
  <c r="U27" i="9" s="1"/>
  <c r="T65" i="9"/>
  <c r="U65" i="9" s="1"/>
  <c r="T15" i="9"/>
  <c r="U15" i="9" s="1"/>
  <c r="T66" i="9"/>
  <c r="U66" i="9" s="1"/>
  <c r="T52" i="9"/>
  <c r="U52" i="9" s="1"/>
  <c r="T25" i="9"/>
  <c r="U25" i="9" s="1"/>
  <c r="T78" i="9"/>
  <c r="U78" i="9" s="1"/>
  <c r="T47" i="9"/>
  <c r="U47" i="9" s="1"/>
  <c r="T7" i="9"/>
  <c r="U7" i="9" s="1"/>
  <c r="T74" i="9"/>
  <c r="U74" i="9" s="1"/>
  <c r="T87" i="9"/>
  <c r="U87" i="9" s="1"/>
  <c r="T59" i="9"/>
  <c r="U59" i="9" s="1"/>
  <c r="T57" i="9"/>
  <c r="U57" i="9" s="1"/>
  <c r="T30" i="9"/>
  <c r="U30" i="9" s="1"/>
  <c r="T101" i="9"/>
  <c r="U101" i="9" s="1"/>
  <c r="T88" i="9"/>
  <c r="U88" i="9" s="1"/>
  <c r="T9" i="9"/>
  <c r="U9" i="9" s="1"/>
  <c r="T71" i="9"/>
  <c r="U71" i="9" s="1"/>
  <c r="T23" i="9"/>
  <c r="U23" i="9" s="1"/>
  <c r="T45" i="9"/>
  <c r="U45" i="9" s="1"/>
  <c r="T42" i="9"/>
  <c r="U42" i="9" s="1"/>
  <c r="T28" i="9"/>
  <c r="U28" i="9" s="1"/>
  <c r="T58" i="9"/>
  <c r="U58" i="9" s="1"/>
  <c r="T70" i="9"/>
  <c r="U70" i="9" s="1"/>
  <c r="T44" i="9"/>
  <c r="U44" i="9" s="1"/>
  <c r="T46" i="9"/>
  <c r="U46" i="9" s="1"/>
  <c r="T53" i="9"/>
  <c r="U53" i="9" s="1"/>
  <c r="T31" i="9"/>
  <c r="U31" i="9" s="1"/>
  <c r="T60" i="9"/>
  <c r="U60" i="9" s="1"/>
  <c r="T32" i="9"/>
  <c r="U32" i="9" s="1"/>
  <c r="T12" i="9"/>
  <c r="U12" i="9" s="1"/>
  <c r="T20" i="9"/>
  <c r="U20" i="9" s="1"/>
  <c r="T92" i="9"/>
  <c r="U92" i="9" s="1"/>
  <c r="T82" i="9"/>
  <c r="U82" i="9" s="1"/>
  <c r="T39" i="9"/>
  <c r="U39" i="9" s="1"/>
  <c r="T49" i="9"/>
  <c r="U49" i="9" s="1"/>
  <c r="T43" i="9"/>
  <c r="U43" i="9" s="1"/>
  <c r="T68" i="9"/>
  <c r="U68" i="9" s="1"/>
  <c r="T105" i="9"/>
  <c r="U105" i="9" s="1"/>
  <c r="T51" i="9"/>
  <c r="U51" i="9" s="1"/>
  <c r="T77" i="9"/>
  <c r="U77" i="9" s="1"/>
  <c r="T56" i="9"/>
  <c r="U56" i="9" s="1"/>
  <c r="T79" i="9"/>
  <c r="U79" i="9" s="1"/>
  <c r="T54" i="9"/>
  <c r="U54" i="9" s="1"/>
  <c r="T103" i="9"/>
  <c r="U103" i="9" s="1"/>
  <c r="T61" i="9"/>
  <c r="U61" i="9" s="1"/>
  <c r="T89" i="9"/>
  <c r="U89" i="9" s="1"/>
  <c r="T62" i="9"/>
  <c r="U62" i="9" s="1"/>
  <c r="T90" i="9"/>
  <c r="U90" i="9" s="1"/>
  <c r="T40" i="9"/>
  <c r="U40" i="9" s="1"/>
  <c r="T33" i="9"/>
  <c r="U33" i="9" s="1"/>
  <c r="T50" i="9"/>
  <c r="U50" i="9" s="1"/>
  <c r="T93" i="9"/>
  <c r="U93" i="9" s="1"/>
  <c r="T81" i="9"/>
  <c r="U81" i="9" s="1"/>
  <c r="T104" i="9"/>
  <c r="U104" i="9" s="1"/>
  <c r="T80" i="9"/>
  <c r="U80" i="9" s="1"/>
  <c r="T75" i="9"/>
  <c r="U75" i="9" s="1"/>
  <c r="T16" i="9"/>
  <c r="U16" i="9" s="1"/>
  <c r="T22" i="9"/>
  <c r="U22" i="9" s="1"/>
  <c r="T72" i="9"/>
  <c r="U72" i="9" s="1"/>
  <c r="T10" i="9"/>
  <c r="U10" i="9" s="1"/>
  <c r="T55" i="9"/>
  <c r="U55" i="9" s="1"/>
  <c r="T100" i="9"/>
  <c r="U100" i="9" s="1"/>
  <c r="T8" i="9"/>
  <c r="U8" i="9" s="1"/>
  <c r="T64" i="9"/>
  <c r="U64" i="9" s="1"/>
  <c r="T63" i="9"/>
  <c r="U63" i="9" s="1"/>
  <c r="T48" i="9"/>
  <c r="U48" i="9" s="1"/>
  <c r="T102" i="9"/>
  <c r="U102" i="9" s="1"/>
  <c r="T21" i="9"/>
  <c r="U21" i="9" s="1"/>
  <c r="T11" i="9"/>
  <c r="U11" i="9" s="1"/>
  <c r="D25" i="1" l="1"/>
  <c r="P25" i="1" s="1"/>
  <c r="W67" i="9"/>
  <c r="X67" i="9" s="1"/>
  <c r="W93" i="9"/>
  <c r="X93" i="9" s="1"/>
  <c r="W94" i="9"/>
  <c r="X94" i="9" s="1"/>
  <c r="W76" i="9"/>
  <c r="X76" i="9" s="1"/>
  <c r="W105" i="9"/>
  <c r="X105" i="9" s="1"/>
  <c r="W52" i="9"/>
  <c r="X52" i="9" s="1"/>
  <c r="W79" i="9"/>
  <c r="X79" i="9" s="1"/>
  <c r="W35" i="9"/>
  <c r="X35" i="9" s="1"/>
  <c r="W12" i="9"/>
  <c r="X12" i="9" s="1"/>
  <c r="W21" i="9"/>
  <c r="X21" i="9" s="1"/>
  <c r="W24" i="9"/>
  <c r="X24" i="9" s="1"/>
  <c r="W72" i="9"/>
  <c r="X72" i="9" s="1"/>
  <c r="W27" i="9"/>
  <c r="X27" i="9" s="1"/>
  <c r="W101" i="9"/>
  <c r="X101" i="9" s="1"/>
  <c r="W17" i="9"/>
  <c r="X17" i="9" s="1"/>
  <c r="W80" i="9"/>
  <c r="X80" i="9" s="1"/>
  <c r="W100" i="9"/>
  <c r="X100" i="9" s="1"/>
  <c r="W56" i="9"/>
  <c r="X56" i="9" s="1"/>
  <c r="W23" i="9"/>
  <c r="X23" i="9" s="1"/>
  <c r="W33" i="9"/>
  <c r="X33" i="9" s="1"/>
  <c r="W38" i="9"/>
  <c r="X38" i="9" s="1"/>
  <c r="W16" i="9"/>
  <c r="X16" i="9" s="1"/>
  <c r="W106" i="9"/>
  <c r="X106" i="9" s="1"/>
  <c r="W92" i="9"/>
  <c r="X92" i="9" s="1"/>
  <c r="W73" i="9"/>
  <c r="X73" i="9" s="1"/>
  <c r="W44" i="9"/>
  <c r="X44" i="9" s="1"/>
  <c r="W13" i="9"/>
  <c r="X13" i="9" s="1"/>
  <c r="W69" i="9"/>
  <c r="X69" i="9" s="1"/>
  <c r="W42" i="9"/>
  <c r="X42" i="9" s="1"/>
  <c r="W104" i="9"/>
  <c r="X104" i="9" s="1"/>
  <c r="W75" i="9"/>
  <c r="X75" i="9" s="1"/>
  <c r="W43" i="9"/>
  <c r="X43" i="9" s="1"/>
  <c r="W98" i="9"/>
  <c r="X98" i="9" s="1"/>
  <c r="W85" i="9"/>
  <c r="X85" i="9" s="1"/>
  <c r="W62" i="9"/>
  <c r="X62" i="9" s="1"/>
  <c r="W36" i="9"/>
  <c r="X36" i="9" s="1"/>
  <c r="W87" i="9"/>
  <c r="X87" i="9" s="1"/>
  <c r="W81" i="9"/>
  <c r="X81" i="9" s="1"/>
  <c r="W50" i="9"/>
  <c r="X50" i="9" s="1"/>
  <c r="W10" i="9"/>
  <c r="X10" i="9" s="1"/>
  <c r="W64" i="9"/>
  <c r="X64" i="9" s="1"/>
  <c r="W14" i="9"/>
  <c r="X14" i="9" s="1"/>
  <c r="W97" i="9"/>
  <c r="X97" i="9" s="1"/>
  <c r="W90" i="9"/>
  <c r="X90" i="9" s="1"/>
  <c r="W86" i="9"/>
  <c r="X86" i="9" s="1"/>
  <c r="W78" i="9"/>
  <c r="X78" i="9" s="1"/>
  <c r="W71" i="9"/>
  <c r="X71" i="9" s="1"/>
  <c r="W57" i="9"/>
  <c r="X57" i="9" s="1"/>
  <c r="W29" i="9"/>
  <c r="X29" i="9" s="1"/>
  <c r="W40" i="9"/>
  <c r="X40" i="9" s="1"/>
  <c r="W18" i="9"/>
  <c r="X18" i="9" s="1"/>
  <c r="W51" i="9"/>
  <c r="X51" i="9" s="1"/>
  <c r="W19" i="9"/>
  <c r="X19" i="9" s="1"/>
  <c r="W96" i="9"/>
  <c r="X96" i="9" s="1"/>
  <c r="W102" i="9"/>
  <c r="X102" i="9" s="1"/>
  <c r="W8" i="9"/>
  <c r="X8" i="9" s="1"/>
  <c r="W66" i="9"/>
  <c r="X66" i="9" s="1"/>
  <c r="W65" i="9"/>
  <c r="X65" i="9" s="1"/>
  <c r="W83" i="9"/>
  <c r="X83" i="9" s="1"/>
  <c r="W88" i="9"/>
  <c r="X88" i="9" s="1"/>
  <c r="W99" i="9"/>
  <c r="X99" i="9" s="1"/>
  <c r="W60" i="9"/>
  <c r="X60" i="9" s="1"/>
  <c r="W61" i="9"/>
  <c r="X61" i="9" s="1"/>
  <c r="W9" i="9"/>
  <c r="X9" i="9" s="1"/>
  <c r="W47" i="9"/>
  <c r="X47" i="9" s="1"/>
  <c r="W22" i="9"/>
  <c r="X22" i="9" s="1"/>
  <c r="W82" i="9"/>
  <c r="X82" i="9" s="1"/>
  <c r="W77" i="9"/>
  <c r="X77" i="9" s="1"/>
  <c r="W54" i="9"/>
  <c r="X54" i="9" s="1"/>
  <c r="W32" i="9"/>
  <c r="X32" i="9" s="1"/>
  <c r="W58" i="9"/>
  <c r="X58" i="9" s="1"/>
  <c r="W48" i="9"/>
  <c r="X48" i="9" s="1"/>
  <c r="W28" i="9"/>
  <c r="X28" i="9" s="1"/>
  <c r="W41" i="9"/>
  <c r="X41" i="9" s="1"/>
  <c r="W84" i="9"/>
  <c r="X84" i="9" s="1"/>
  <c r="W46" i="9"/>
  <c r="X46" i="9" s="1"/>
  <c r="W49" i="9"/>
  <c r="X49" i="9" s="1"/>
  <c r="W103" i="9"/>
  <c r="X103" i="9" s="1"/>
  <c r="W15" i="9"/>
  <c r="X15" i="9" s="1"/>
  <c r="W26" i="9"/>
  <c r="X26" i="9" s="1"/>
  <c r="W31" i="9"/>
  <c r="X31" i="9" s="1"/>
  <c r="W70" i="9"/>
  <c r="X70" i="9" s="1"/>
  <c r="W39" i="9"/>
  <c r="X39" i="9" s="1"/>
  <c r="W45" i="9"/>
  <c r="X45" i="9" s="1"/>
  <c r="W11" i="9"/>
  <c r="X11" i="9" s="1"/>
  <c r="W63" i="9"/>
  <c r="X63" i="9" s="1"/>
  <c r="W59" i="9"/>
  <c r="X59" i="9" s="1"/>
  <c r="W20" i="9"/>
  <c r="X20" i="9" s="1"/>
  <c r="W34" i="9"/>
  <c r="X34" i="9" s="1"/>
  <c r="W91" i="9"/>
  <c r="X91" i="9" s="1"/>
  <c r="W95" i="9"/>
  <c r="X95" i="9" s="1"/>
  <c r="W89" i="9"/>
  <c r="X89" i="9" s="1"/>
  <c r="W37" i="9"/>
  <c r="X37" i="9" s="1"/>
  <c r="W55" i="9"/>
  <c r="X55" i="9" s="1"/>
  <c r="W74" i="9"/>
  <c r="X74" i="9" s="1"/>
  <c r="W25" i="9"/>
  <c r="X25" i="9" s="1"/>
  <c r="W7" i="9"/>
  <c r="X7" i="9" s="1"/>
  <c r="W68" i="9"/>
  <c r="X68" i="9" s="1"/>
  <c r="W53" i="9"/>
  <c r="X53" i="9" s="1"/>
  <c r="W30" i="9"/>
  <c r="X30" i="9" s="1"/>
  <c r="R25" i="1" l="1"/>
  <c r="F25" i="1"/>
  <c r="H25" i="1"/>
  <c r="J25" i="1"/>
  <c r="L25" i="1"/>
  <c r="N25" i="1"/>
  <c r="Y30" i="9"/>
  <c r="Z30" i="9" s="1"/>
  <c r="Y25" i="9"/>
  <c r="Z25" i="9" s="1"/>
  <c r="Y89" i="9"/>
  <c r="Z89" i="9" s="1"/>
  <c r="Y20" i="9"/>
  <c r="Z20" i="9" s="1"/>
  <c r="Y45" i="9"/>
  <c r="Z45" i="9" s="1"/>
  <c r="Y26" i="9"/>
  <c r="Z26" i="9" s="1"/>
  <c r="Y46" i="9"/>
  <c r="Z46" i="9" s="1"/>
  <c r="Y48" i="9"/>
  <c r="Z48" i="9" s="1"/>
  <c r="Y77" i="9"/>
  <c r="Z77" i="9" s="1"/>
  <c r="Y9" i="9"/>
  <c r="Z9" i="9" s="1"/>
  <c r="Y88" i="9"/>
  <c r="Z88" i="9" s="1"/>
  <c r="Y8" i="9"/>
  <c r="Z8" i="9" s="1"/>
  <c r="Y51" i="9"/>
  <c r="Z51" i="9" s="1"/>
  <c r="Y57" i="9"/>
  <c r="Z57" i="9" s="1"/>
  <c r="Y90" i="9"/>
  <c r="Z90" i="9" s="1"/>
  <c r="Y10" i="9"/>
  <c r="Z10" i="9" s="1"/>
  <c r="Y36" i="9"/>
  <c r="Z36" i="9" s="1"/>
  <c r="Y43" i="9"/>
  <c r="Z43" i="9" s="1"/>
  <c r="Y69" i="9"/>
  <c r="Z69" i="9" s="1"/>
  <c r="Y92" i="9"/>
  <c r="Z92" i="9" s="1"/>
  <c r="Y33" i="9"/>
  <c r="Z33" i="9" s="1"/>
  <c r="Y80" i="9"/>
  <c r="Z80" i="9" s="1"/>
  <c r="Y72" i="9"/>
  <c r="Z72" i="9" s="1"/>
  <c r="Y35" i="9"/>
  <c r="Z35" i="9" s="1"/>
  <c r="Y76" i="9"/>
  <c r="Z76" i="9" s="1"/>
  <c r="Y53" i="9"/>
  <c r="Z53" i="9" s="1"/>
  <c r="Y74" i="9"/>
  <c r="Z74" i="9" s="1"/>
  <c r="Y95" i="9"/>
  <c r="Z95" i="9" s="1"/>
  <c r="Y59" i="9"/>
  <c r="Z59" i="9" s="1"/>
  <c r="Y39" i="9"/>
  <c r="Z39" i="9" s="1"/>
  <c r="Y15" i="9"/>
  <c r="Z15" i="9" s="1"/>
  <c r="Y84" i="9"/>
  <c r="Z84" i="9" s="1"/>
  <c r="Y58" i="9"/>
  <c r="Z58" i="9" s="1"/>
  <c r="Y82" i="9"/>
  <c r="Z82" i="9" s="1"/>
  <c r="Y61" i="9"/>
  <c r="Z61" i="9" s="1"/>
  <c r="Y83" i="9"/>
  <c r="Z83" i="9" s="1"/>
  <c r="Y102" i="9"/>
  <c r="Z102" i="9" s="1"/>
  <c r="Y18" i="9"/>
  <c r="Z18" i="9" s="1"/>
  <c r="Y71" i="9"/>
  <c r="Z71" i="9" s="1"/>
  <c r="Y97" i="9"/>
  <c r="Z97" i="9" s="1"/>
  <c r="Y50" i="9"/>
  <c r="Z50" i="9" s="1"/>
  <c r="Y62" i="9"/>
  <c r="Z62" i="9" s="1"/>
  <c r="Y75" i="9"/>
  <c r="Z75" i="9" s="1"/>
  <c r="Y13" i="9"/>
  <c r="Z13" i="9" s="1"/>
  <c r="Y106" i="9"/>
  <c r="Z106" i="9" s="1"/>
  <c r="Y23" i="9"/>
  <c r="Z23" i="9" s="1"/>
  <c r="Y17" i="9"/>
  <c r="Z17" i="9" s="1"/>
  <c r="Y24" i="9"/>
  <c r="Z24" i="9" s="1"/>
  <c r="Y79" i="9"/>
  <c r="Z79" i="9" s="1"/>
  <c r="Y94" i="9"/>
  <c r="Z94" i="9" s="1"/>
  <c r="Y68" i="9"/>
  <c r="Z68" i="9" s="1"/>
  <c r="Y55" i="9"/>
  <c r="Z55" i="9" s="1"/>
  <c r="Y91" i="9"/>
  <c r="Z91" i="9" s="1"/>
  <c r="Y63" i="9"/>
  <c r="Z63" i="9" s="1"/>
  <c r="Y70" i="9"/>
  <c r="Z70" i="9" s="1"/>
  <c r="Y103" i="9"/>
  <c r="Z103" i="9" s="1"/>
  <c r="Y41" i="9"/>
  <c r="Z41" i="9" s="1"/>
  <c r="Y32" i="9"/>
  <c r="Z32" i="9" s="1"/>
  <c r="Y22" i="9"/>
  <c r="Z22" i="9" s="1"/>
  <c r="Y60" i="9"/>
  <c r="Z60" i="9" s="1"/>
  <c r="Y65" i="9"/>
  <c r="Z65" i="9" s="1"/>
  <c r="Y96" i="9"/>
  <c r="Z96" i="9" s="1"/>
  <c r="Y40" i="9"/>
  <c r="Z40" i="9" s="1"/>
  <c r="Y78" i="9"/>
  <c r="Z78" i="9" s="1"/>
  <c r="Y14" i="9"/>
  <c r="Z14" i="9" s="1"/>
  <c r="Y81" i="9"/>
  <c r="Z81" i="9" s="1"/>
  <c r="Y85" i="9"/>
  <c r="Z85" i="9" s="1"/>
  <c r="Y104" i="9"/>
  <c r="Z104" i="9" s="1"/>
  <c r="Y44" i="9"/>
  <c r="Z44" i="9" s="1"/>
  <c r="Y16" i="9"/>
  <c r="Z16" i="9" s="1"/>
  <c r="Y56" i="9"/>
  <c r="Z56" i="9" s="1"/>
  <c r="Y101" i="9"/>
  <c r="Z101" i="9" s="1"/>
  <c r="Y21" i="9"/>
  <c r="Z21" i="9" s="1"/>
  <c r="Y52" i="9"/>
  <c r="Z52" i="9" s="1"/>
  <c r="Y93" i="9"/>
  <c r="Z93" i="9" s="1"/>
  <c r="Y7" i="9"/>
  <c r="Z7" i="9" s="1"/>
  <c r="Y37" i="9"/>
  <c r="Z37" i="9" s="1"/>
  <c r="Y34" i="9"/>
  <c r="Z34" i="9" s="1"/>
  <c r="Y11" i="9"/>
  <c r="Z11" i="9" s="1"/>
  <c r="Y31" i="9"/>
  <c r="Z31" i="9" s="1"/>
  <c r="Y49" i="9"/>
  <c r="Z49" i="9" s="1"/>
  <c r="Y28" i="9"/>
  <c r="Z28" i="9" s="1"/>
  <c r="Y54" i="9"/>
  <c r="Z54" i="9" s="1"/>
  <c r="Y47" i="9"/>
  <c r="Z47" i="9" s="1"/>
  <c r="Y99" i="9"/>
  <c r="Z99" i="9" s="1"/>
  <c r="Y66" i="9"/>
  <c r="Z66" i="9" s="1"/>
  <c r="Y19" i="9"/>
  <c r="Z19" i="9" s="1"/>
  <c r="Y29" i="9"/>
  <c r="Z29" i="9" s="1"/>
  <c r="Y86" i="9"/>
  <c r="Z86" i="9" s="1"/>
  <c r="Y64" i="9"/>
  <c r="Z64" i="9" s="1"/>
  <c r="Y87" i="9"/>
  <c r="Z87" i="9" s="1"/>
  <c r="Y98" i="9"/>
  <c r="Z98" i="9" s="1"/>
  <c r="Y42" i="9"/>
  <c r="Z42" i="9" s="1"/>
  <c r="Y73" i="9"/>
  <c r="Z73" i="9" s="1"/>
  <c r="Y38" i="9"/>
  <c r="Z38" i="9" s="1"/>
  <c r="Y100" i="9"/>
  <c r="Z100" i="9" s="1"/>
  <c r="Y27" i="9"/>
  <c r="Z27" i="9" s="1"/>
  <c r="Y12" i="9"/>
  <c r="Z12" i="9" s="1"/>
  <c r="Y105" i="9"/>
  <c r="Z105" i="9" s="1"/>
  <c r="Y67" i="9"/>
  <c r="Z67" i="9" s="1"/>
  <c r="D26" i="1" l="1"/>
  <c r="R26" i="1" s="1"/>
  <c r="AE8" i="9"/>
  <c r="AE12" i="9"/>
  <c r="AE16" i="9"/>
  <c r="AE20" i="9"/>
  <c r="AE24" i="9"/>
  <c r="AE28" i="9"/>
  <c r="AE32" i="9"/>
  <c r="AE9" i="9"/>
  <c r="AE13" i="9"/>
  <c r="AE17" i="9"/>
  <c r="AE21" i="9"/>
  <c r="AE25" i="9"/>
  <c r="AE29" i="9"/>
  <c r="AE33" i="9"/>
  <c r="AE10" i="9"/>
  <c r="AE14" i="9"/>
  <c r="AE18" i="9"/>
  <c r="AE22" i="9"/>
  <c r="AE26" i="9"/>
  <c r="AE30" i="9"/>
  <c r="AE34" i="9"/>
  <c r="AE11" i="9"/>
  <c r="AE15" i="9"/>
  <c r="AE19" i="9"/>
  <c r="AE23" i="9"/>
  <c r="AE27" i="9"/>
  <c r="AE31" i="9"/>
  <c r="AE7" i="9"/>
  <c r="AD8" i="9"/>
  <c r="AD12" i="9"/>
  <c r="I12" i="9" s="1"/>
  <c r="AD16" i="9"/>
  <c r="AD20" i="9"/>
  <c r="AD24" i="9"/>
  <c r="AD28" i="9"/>
  <c r="I28" i="9" s="1"/>
  <c r="AD32" i="9"/>
  <c r="AD9" i="9"/>
  <c r="AD13" i="9"/>
  <c r="AD17" i="9"/>
  <c r="I17" i="9" s="1"/>
  <c r="AD21" i="9"/>
  <c r="AD25" i="9"/>
  <c r="AD29" i="9"/>
  <c r="AD33" i="9"/>
  <c r="I33" i="9" s="1"/>
  <c r="AD10" i="9"/>
  <c r="I10" i="9" s="1"/>
  <c r="AD14" i="9"/>
  <c r="AD18" i="9"/>
  <c r="AD22" i="9"/>
  <c r="I22" i="9" s="1"/>
  <c r="AD26" i="9"/>
  <c r="AD30" i="9"/>
  <c r="AD34" i="9"/>
  <c r="AD11" i="9"/>
  <c r="I11" i="9" s="1"/>
  <c r="AD15" i="9"/>
  <c r="I15" i="9" s="1"/>
  <c r="AD19" i="9"/>
  <c r="I19" i="9" s="1"/>
  <c r="AD23" i="9"/>
  <c r="I23" i="9" s="1"/>
  <c r="AD27" i="9"/>
  <c r="I27" i="9" s="1"/>
  <c r="AD31" i="9"/>
  <c r="I31" i="9" s="1"/>
  <c r="AD7" i="9"/>
  <c r="I7" i="9" s="1"/>
  <c r="F26" i="1" l="1"/>
  <c r="L26" i="1"/>
  <c r="H26" i="1"/>
  <c r="N26" i="1"/>
  <c r="J26" i="1"/>
  <c r="P26" i="1"/>
  <c r="I34" i="9"/>
  <c r="I18" i="9"/>
  <c r="I29" i="9"/>
  <c r="I13" i="9"/>
  <c r="H18" i="1" s="1"/>
  <c r="I24" i="9"/>
  <c r="I8" i="9"/>
  <c r="I26" i="9"/>
  <c r="I21" i="9"/>
  <c r="I32" i="9"/>
  <c r="I16" i="9"/>
  <c r="I30" i="9"/>
  <c r="I14" i="9"/>
  <c r="I25" i="9"/>
  <c r="I9" i="9"/>
  <c r="I2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</author>
  </authors>
  <commentList>
    <comment ref="E4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記入</t>
        </r>
      </text>
    </comment>
    <comment ref="C12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</text>
    </comment>
    <comment ref="C13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4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庄司拓弥</author>
    <author>なし</author>
  </authors>
  <commentList>
    <comment ref="G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小数点第2位まで入力</t>
        </r>
      </text>
    </comment>
    <comment ref="H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K4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L4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M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</commentList>
</comments>
</file>

<file path=xl/sharedStrings.xml><?xml version="1.0" encoding="utf-8"?>
<sst xmlns="http://schemas.openxmlformats.org/spreadsheetml/2006/main" count="146" uniqueCount="116">
  <si>
    <t>一次エネルギー消費量　集計表</t>
    <phoneticPr fontId="2"/>
  </si>
  <si>
    <t>合計（①～④）</t>
    <rPh sb="0" eb="2">
      <t>ゴウケイ</t>
    </rPh>
    <phoneticPr fontId="2"/>
  </si>
  <si>
    <t>No</t>
    <phoneticPr fontId="2"/>
  </si>
  <si>
    <t>タイプ名</t>
  </si>
  <si>
    <t>【1．住戸の番号】</t>
    <rPh sb="3" eb="4">
      <t>ジュウ</t>
    </rPh>
    <rPh sb="4" eb="5">
      <t>コ</t>
    </rPh>
    <rPh sb="6" eb="8">
      <t>バンゴウ</t>
    </rPh>
    <phoneticPr fontId="2"/>
  </si>
  <si>
    <t>【2．住戸の存する階】</t>
    <rPh sb="3" eb="4">
      <t>ジュウ</t>
    </rPh>
    <rPh sb="4" eb="5">
      <t>コ</t>
    </rPh>
    <rPh sb="6" eb="7">
      <t>ゾン</t>
    </rPh>
    <rPh sb="9" eb="10">
      <t>カイ</t>
    </rPh>
    <phoneticPr fontId="2"/>
  </si>
  <si>
    <t>【3．専用部分の床面積】</t>
    <rPh sb="3" eb="5">
      <t>センヨウ</t>
    </rPh>
    <rPh sb="5" eb="7">
      <t>ブブン</t>
    </rPh>
    <rPh sb="8" eb="9">
      <t>ユカ</t>
    </rPh>
    <rPh sb="9" eb="11">
      <t>メンセキ</t>
    </rPh>
    <phoneticPr fontId="2"/>
  </si>
  <si>
    <t>【4.住戸のエネルギー消費性能】</t>
    <rPh sb="3" eb="5">
      <t>ジュウコ</t>
    </rPh>
    <rPh sb="11" eb="13">
      <t>ショウヒ</t>
    </rPh>
    <rPh sb="13" eb="15">
      <t>セイノウ</t>
    </rPh>
    <phoneticPr fontId="2"/>
  </si>
  <si>
    <t>1．外壁、窓等を通しての熱損失の防止に関する事項</t>
    <rPh sb="2" eb="4">
      <t>ガイヘキ</t>
    </rPh>
    <rPh sb="5" eb="6">
      <t>マド</t>
    </rPh>
    <rPh sb="6" eb="7">
      <t>トウ</t>
    </rPh>
    <rPh sb="8" eb="9">
      <t>トオ</t>
    </rPh>
    <rPh sb="12" eb="13">
      <t>ネツ</t>
    </rPh>
    <rPh sb="13" eb="15">
      <t>ソンシツ</t>
    </rPh>
    <rPh sb="16" eb="18">
      <t>ボウシ</t>
    </rPh>
    <rPh sb="19" eb="20">
      <t>カン</t>
    </rPh>
    <rPh sb="22" eb="24">
      <t>ジコウ</t>
    </rPh>
    <phoneticPr fontId="2"/>
  </si>
  <si>
    <t>2．一次エネルギー消費量に関する事項</t>
    <rPh sb="2" eb="4">
      <t>イチジ</t>
    </rPh>
    <rPh sb="9" eb="12">
      <t>ショウヒリョウ</t>
    </rPh>
    <rPh sb="13" eb="14">
      <t>カン</t>
    </rPh>
    <rPh sb="16" eb="18">
      <t>ジコウ</t>
    </rPh>
    <phoneticPr fontId="2"/>
  </si>
  <si>
    <t>判定</t>
    <rPh sb="0" eb="2">
      <t>ハンテイ</t>
    </rPh>
    <phoneticPr fontId="2"/>
  </si>
  <si>
    <t>BEI</t>
    <phoneticPr fontId="2"/>
  </si>
  <si>
    <t>① 住戸部分</t>
    <phoneticPr fontId="2"/>
  </si>
  <si>
    <t>UA</t>
  </si>
  <si>
    <t>－</t>
  </si>
  <si>
    <t>外皮基準</t>
  </si>
  <si>
    <t>地域区分</t>
  </si>
  <si>
    <t>２地域</t>
  </si>
  <si>
    <t>３地域</t>
  </si>
  <si>
    <t>４地域</t>
  </si>
  <si>
    <t>５地域</t>
  </si>
  <si>
    <t>６地域</t>
  </si>
  <si>
    <t>７地域</t>
  </si>
  <si>
    <t>８地域</t>
  </si>
  <si>
    <t>外皮平均熱貫流率</t>
  </si>
  <si>
    <t>ηAC</t>
    <phoneticPr fontId="2"/>
  </si>
  <si>
    <t>UA</t>
    <phoneticPr fontId="2"/>
  </si>
  <si>
    <t>ηA</t>
    <phoneticPr fontId="2"/>
  </si>
  <si>
    <t>１地域</t>
    <phoneticPr fontId="2"/>
  </si>
  <si>
    <t>(その他除く）</t>
    <rPh sb="3" eb="4">
      <t>タ</t>
    </rPh>
    <rPh sb="4" eb="5">
      <t>ノゾ</t>
    </rPh>
    <phoneticPr fontId="2"/>
  </si>
  <si>
    <t>物件概要</t>
    <rPh sb="0" eb="2">
      <t>ブッケン</t>
    </rPh>
    <rPh sb="2" eb="4">
      <t>ガイヨウ</t>
    </rPh>
    <phoneticPr fontId="2"/>
  </si>
  <si>
    <t>物件名</t>
    <rPh sb="0" eb="3">
      <t>ブッケンメイ</t>
    </rPh>
    <phoneticPr fontId="2"/>
  </si>
  <si>
    <t>該当する地域の区分</t>
    <rPh sb="0" eb="2">
      <t>ガイトウ</t>
    </rPh>
    <rPh sb="4" eb="6">
      <t>チイキ</t>
    </rPh>
    <rPh sb="7" eb="9">
      <t>クブン</t>
    </rPh>
    <phoneticPr fontId="2"/>
  </si>
  <si>
    <t>戸</t>
    <rPh sb="0" eb="1">
      <t>コ</t>
    </rPh>
    <phoneticPr fontId="2"/>
  </si>
  <si>
    <t>建築物の住戸の数</t>
    <rPh sb="0" eb="3">
      <t>ケンチクブツ</t>
    </rPh>
    <rPh sb="4" eb="6">
      <t>ジュウコ</t>
    </rPh>
    <rPh sb="7" eb="8">
      <t>カズ</t>
    </rPh>
    <phoneticPr fontId="2"/>
  </si>
  <si>
    <t>BEI</t>
    <phoneticPr fontId="2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</si>
  <si>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2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</si>
  <si>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2"/>
  </si>
  <si>
    <t>BEI切上前</t>
    <rPh sb="3" eb="4">
      <t>キ</t>
    </rPh>
    <rPh sb="4" eb="5">
      <t>ア</t>
    </rPh>
    <rPh sb="5" eb="6">
      <t>マエ</t>
    </rPh>
    <phoneticPr fontId="2"/>
  </si>
  <si>
    <t>BEI代表住戸複数ある場合</t>
    <rPh sb="3" eb="5">
      <t>ダイヒョウ</t>
    </rPh>
    <rPh sb="5" eb="7">
      <t>ジュウコ</t>
    </rPh>
    <rPh sb="7" eb="9">
      <t>フクスウ</t>
    </rPh>
    <rPh sb="11" eb="13">
      <t>バアイ</t>
    </rPh>
    <phoneticPr fontId="2"/>
  </si>
  <si>
    <t>UA</t>
    <phoneticPr fontId="2"/>
  </si>
  <si>
    <t>ηAC</t>
    <phoneticPr fontId="2"/>
  </si>
  <si>
    <t>床面積</t>
    <rPh sb="0" eb="3">
      <t>ユカメンセキ</t>
    </rPh>
    <phoneticPr fontId="2"/>
  </si>
  <si>
    <t>BEI最大住戸複数ある場合</t>
    <rPh sb="3" eb="5">
      <t>サイダイ</t>
    </rPh>
    <rPh sb="5" eb="7">
      <t>ジュウコ</t>
    </rPh>
    <rPh sb="7" eb="9">
      <t>フクスウ</t>
    </rPh>
    <rPh sb="11" eb="13">
      <t>バアイ</t>
    </rPh>
    <phoneticPr fontId="2"/>
  </si>
  <si>
    <t>住戸の番号</t>
    <rPh sb="0" eb="2">
      <t>ジュウコ</t>
    </rPh>
    <rPh sb="3" eb="5">
      <t>バンゴウ</t>
    </rPh>
    <phoneticPr fontId="2"/>
  </si>
  <si>
    <t xml:space="preserve">←BEIが全住戸の中間に位置する住戸（建築物の住戸の数が偶数の場合はBEIの小さい（省エネ性能の良い）方）
</t>
    <phoneticPr fontId="2"/>
  </si>
  <si>
    <t>←BEIが全住戸の中で最大の住戸</t>
    <rPh sb="9" eb="10">
      <t>ナカ</t>
    </rPh>
    <rPh sb="11" eb="13">
      <t>サイダイ</t>
    </rPh>
    <rPh sb="14" eb="16">
      <t>ジュウコ</t>
    </rPh>
    <phoneticPr fontId="2"/>
  </si>
  <si>
    <t>上記住戸について、</t>
    <rPh sb="0" eb="2">
      <t>ジョウキ</t>
    </rPh>
    <rPh sb="2" eb="4">
      <t>ジュウコ</t>
    </rPh>
    <phoneticPr fontId="2"/>
  </si>
  <si>
    <t>　BEI代表住戸が複数ある場合：UAが中間値→ηACが中間値→床面積が最大値→住戸番号が小さい（一番上の行）の順に判断</t>
    <rPh sb="4" eb="6">
      <t>ダイヒョウ</t>
    </rPh>
    <rPh sb="6" eb="8">
      <t>ジュウコ</t>
    </rPh>
    <rPh sb="9" eb="11">
      <t>フクスウ</t>
    </rPh>
    <rPh sb="13" eb="15">
      <t>バアイ</t>
    </rPh>
    <rPh sb="19" eb="21">
      <t>チュウカン</t>
    </rPh>
    <rPh sb="21" eb="22">
      <t>チ</t>
    </rPh>
    <rPh sb="27" eb="30">
      <t>チュウカンチ</t>
    </rPh>
    <rPh sb="31" eb="34">
      <t>ユカメンセキ</t>
    </rPh>
    <rPh sb="35" eb="38">
      <t>サイダイチ</t>
    </rPh>
    <rPh sb="39" eb="41">
      <t>ジュウコ</t>
    </rPh>
    <rPh sb="41" eb="43">
      <t>バンゴウ</t>
    </rPh>
    <rPh sb="44" eb="45">
      <t>チイ</t>
    </rPh>
    <rPh sb="48" eb="50">
      <t>イチバン</t>
    </rPh>
    <rPh sb="50" eb="51">
      <t>ウエ</t>
    </rPh>
    <rPh sb="52" eb="53">
      <t>ギョウ</t>
    </rPh>
    <rPh sb="55" eb="56">
      <t>ジュン</t>
    </rPh>
    <rPh sb="57" eb="59">
      <t>ハンダン</t>
    </rPh>
    <phoneticPr fontId="2"/>
  </si>
  <si>
    <t>　BEI最大住戸が複数ある場合：UAが最大値→ηACが最大値→床面積が最大値→住戸番号が小さい（一番上の行）の順に判断</t>
    <rPh sb="4" eb="6">
      <t>サイダイ</t>
    </rPh>
    <rPh sb="6" eb="8">
      <t>ジュウコ</t>
    </rPh>
    <rPh sb="9" eb="11">
      <t>フクスウ</t>
    </rPh>
    <rPh sb="13" eb="15">
      <t>バアイ</t>
    </rPh>
    <rPh sb="19" eb="22">
      <t>サイダイチ</t>
    </rPh>
    <rPh sb="22" eb="23">
      <t>ナカネ</t>
    </rPh>
    <rPh sb="27" eb="30">
      <t>サイダイチ</t>
    </rPh>
    <rPh sb="31" eb="34">
      <t>ユカメンセキ</t>
    </rPh>
    <rPh sb="35" eb="38">
      <t>サイダイチ</t>
    </rPh>
    <rPh sb="39" eb="41">
      <t>ジュウコ</t>
    </rPh>
    <rPh sb="41" eb="43">
      <t>バンゴウ</t>
    </rPh>
    <rPh sb="44" eb="45">
      <t>チイ</t>
    </rPh>
    <rPh sb="48" eb="50">
      <t>イチバン</t>
    </rPh>
    <rPh sb="50" eb="51">
      <t>ウエ</t>
    </rPh>
    <rPh sb="52" eb="53">
      <t>ギョウ</t>
    </rPh>
    <rPh sb="55" eb="56">
      <t>ジュン</t>
    </rPh>
    <rPh sb="57" eb="59">
      <t>ハンダン</t>
    </rPh>
    <phoneticPr fontId="2"/>
  </si>
  <si>
    <t>【１．住戸の番号】</t>
    <rPh sb="3" eb="5">
      <t>ジュウコ</t>
    </rPh>
    <rPh sb="6" eb="8">
      <t>バンゴウ</t>
    </rPh>
    <phoneticPr fontId="2"/>
  </si>
  <si>
    <t>【２．住戸の存する階】</t>
    <rPh sb="3" eb="5">
      <t>ジュウコ</t>
    </rPh>
    <rPh sb="6" eb="7">
      <t>ゾン</t>
    </rPh>
    <rPh sb="9" eb="10">
      <t>カイ</t>
    </rPh>
    <phoneticPr fontId="2"/>
  </si>
  <si>
    <t>BEI
代表住戸</t>
    <rPh sb="4" eb="6">
      <t>ダイヒョウ</t>
    </rPh>
    <rPh sb="6" eb="8">
      <t>ジュウコ</t>
    </rPh>
    <phoneticPr fontId="2"/>
  </si>
  <si>
    <t>BEI
最大住戸</t>
    <rPh sb="4" eb="6">
      <t>サイダイ</t>
    </rPh>
    <rPh sb="6" eb="8">
      <t>ジュウコ</t>
    </rPh>
    <phoneticPr fontId="2"/>
  </si>
  <si>
    <t>[階]</t>
    <rPh sb="1" eb="2">
      <t>カイ</t>
    </rPh>
    <phoneticPr fontId="2"/>
  </si>
  <si>
    <t>[㎡]</t>
    <phoneticPr fontId="2"/>
  </si>
  <si>
    <t>[W/㎡・K]</t>
    <phoneticPr fontId="2"/>
  </si>
  <si>
    <t>[-]</t>
    <phoneticPr fontId="2"/>
  </si>
  <si>
    <t>[GJ/年]</t>
    <phoneticPr fontId="2"/>
  </si>
  <si>
    <r>
      <t>外皮平均熱貫流率
（U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 xml:space="preserve">）
</t>
    </r>
    <rPh sb="0" eb="2">
      <t>ガイヒ</t>
    </rPh>
    <rPh sb="2" eb="4">
      <t>ヘイキン</t>
    </rPh>
    <phoneticPr fontId="2"/>
  </si>
  <si>
    <r>
      <t>冷房期の平均日射熱取得率
（η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）</t>
    </r>
    <rPh sb="0" eb="2">
      <t>レイボウ</t>
    </rPh>
    <rPh sb="2" eb="3">
      <t>キ</t>
    </rPh>
    <phoneticPr fontId="2"/>
  </si>
  <si>
    <t>[W/(㎡・K)]</t>
    <phoneticPr fontId="2"/>
  </si>
  <si>
    <t>[-]</t>
    <phoneticPr fontId="2"/>
  </si>
  <si>
    <t>[GJ/年]</t>
    <phoneticPr fontId="2"/>
  </si>
  <si>
    <r>
      <t>冷房期の平均日射熱取得率
（η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）</t>
    </r>
    <phoneticPr fontId="2"/>
  </si>
  <si>
    <r>
      <t>外皮平均熱貫流率
（U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）</t>
    </r>
    <phoneticPr fontId="2"/>
  </si>
  <si>
    <t>【３．専用部分の床面積】</t>
    <rPh sb="3" eb="5">
      <t>センヨウ</t>
    </rPh>
    <rPh sb="5" eb="7">
      <t>ブブン</t>
    </rPh>
    <rPh sb="8" eb="11">
      <t>ユカメンセキ</t>
    </rPh>
    <phoneticPr fontId="2"/>
  </si>
  <si>
    <t>[㎡]</t>
    <phoneticPr fontId="2"/>
  </si>
  <si>
    <t>［階］</t>
    <rPh sb="1" eb="2">
      <t>カイ</t>
    </rPh>
    <phoneticPr fontId="2"/>
  </si>
  <si>
    <t>[GJ/年]</t>
    <phoneticPr fontId="2"/>
  </si>
  <si>
    <t>[GJ/年]</t>
    <phoneticPr fontId="2"/>
  </si>
  <si>
    <t>[GJ/年]</t>
    <phoneticPr fontId="2"/>
  </si>
  <si>
    <t>設計一次エネルギー消費量
（その他除く）</t>
    <rPh sb="16" eb="17">
      <t>タ</t>
    </rPh>
    <rPh sb="17" eb="18">
      <t>ノゾ</t>
    </rPh>
    <phoneticPr fontId="2"/>
  </si>
  <si>
    <t>基準一次エネルギー消費量
（その他除く）</t>
    <rPh sb="16" eb="17">
      <t>タ</t>
    </rPh>
    <rPh sb="17" eb="18">
      <t>ノゾ</t>
    </rPh>
    <phoneticPr fontId="2"/>
  </si>
  <si>
    <r>
      <t>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＝</t>
    </r>
    <phoneticPr fontId="2"/>
  </si>
  <si>
    <r>
      <t>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＝</t>
    </r>
    <phoneticPr fontId="2"/>
  </si>
  <si>
    <t>①</t>
    <phoneticPr fontId="2"/>
  </si>
  <si>
    <t>住戸部分合計</t>
    <rPh sb="0" eb="1">
      <t>ジュウ</t>
    </rPh>
    <rPh sb="1" eb="2">
      <t>コ</t>
    </rPh>
    <rPh sb="2" eb="4">
      <t>ブブン</t>
    </rPh>
    <rPh sb="4" eb="6">
      <t>ゴウケイ</t>
    </rPh>
    <phoneticPr fontId="2"/>
  </si>
  <si>
    <t>②</t>
    <phoneticPr fontId="2"/>
  </si>
  <si>
    <t>③</t>
    <phoneticPr fontId="2"/>
  </si>
  <si>
    <t>④</t>
    <phoneticPr fontId="2"/>
  </si>
  <si>
    <t>共用部（ゲストルーム等）</t>
  </si>
  <si>
    <t>共用部（ゲストルーム等）</t>
    <phoneticPr fontId="2"/>
  </si>
  <si>
    <t>共用部</t>
  </si>
  <si>
    <t>共用部</t>
    <phoneticPr fontId="2"/>
  </si>
  <si>
    <t>共用部＋非住宅部分</t>
    <phoneticPr fontId="2"/>
  </si>
  <si>
    <t>非住宅部分</t>
  </si>
  <si>
    <t>非住宅部分</t>
    <phoneticPr fontId="2"/>
  </si>
  <si>
    <t>（自由記述欄）</t>
    <rPh sb="1" eb="3">
      <t>ジユウ</t>
    </rPh>
    <rPh sb="3" eb="5">
      <t>キジュツ</t>
    </rPh>
    <rPh sb="5" eb="6">
      <t>ラン</t>
    </rPh>
    <phoneticPr fontId="2"/>
  </si>
  <si>
    <t>選択欄</t>
    <phoneticPr fontId="2"/>
  </si>
  <si>
    <t>②～④は一次エネルギー消費量計算書に応じて適宜タイトルを選択⇒</t>
    <rPh sb="4" eb="6">
      <t>イチジ</t>
    </rPh>
    <rPh sb="11" eb="14">
      <t>ショウヒリョウ</t>
    </rPh>
    <rPh sb="14" eb="16">
      <t>ケイサン</t>
    </rPh>
    <rPh sb="16" eb="17">
      <t>ショ</t>
    </rPh>
    <rPh sb="18" eb="19">
      <t>オウ</t>
    </rPh>
    <rPh sb="21" eb="23">
      <t>テキギ</t>
    </rPh>
    <rPh sb="28" eb="30">
      <t>センタク</t>
    </rPh>
    <phoneticPr fontId="2"/>
  </si>
  <si>
    <t>←住戸評価</t>
    <rPh sb="1" eb="3">
      <t>ジュウコ</t>
    </rPh>
    <rPh sb="3" eb="5">
      <t>ヒョウカ</t>
    </rPh>
    <phoneticPr fontId="2"/>
  </si>
  <si>
    <t>←全住戸平均</t>
    <rPh sb="1" eb="2">
      <t>ゼン</t>
    </rPh>
    <rPh sb="2" eb="4">
      <t>ジュウコ</t>
    </rPh>
    <rPh sb="4" eb="6">
      <t>ヘイキン</t>
    </rPh>
    <phoneticPr fontId="2"/>
  </si>
  <si>
    <t>住棟単位外皮平均熱貫流率</t>
    <rPh sb="0" eb="2">
      <t>ジュウトウ</t>
    </rPh>
    <rPh sb="2" eb="4">
      <t>タンイ</t>
    </rPh>
    <phoneticPr fontId="2"/>
  </si>
  <si>
    <t>住棟単位冷房期平均日射熱取得率</t>
    <rPh sb="0" eb="2">
      <t>ジュウトウ</t>
    </rPh>
    <rPh sb="2" eb="4">
      <t>タンイ</t>
    </rPh>
    <rPh sb="4" eb="6">
      <t>レイボウ</t>
    </rPh>
    <rPh sb="6" eb="7">
      <t>キ</t>
    </rPh>
    <rPh sb="7" eb="9">
      <t>ヘイキン</t>
    </rPh>
    <phoneticPr fontId="2"/>
  </si>
  <si>
    <t>冷房期の平均日射熱取得率</t>
    <rPh sb="0" eb="3">
      <t>レイボウキ</t>
    </rPh>
    <phoneticPr fontId="2"/>
  </si>
  <si>
    <t>住棟単位UA</t>
    <rPh sb="0" eb="2">
      <t>ジュウトウ</t>
    </rPh>
    <rPh sb="2" eb="4">
      <t>タンイ</t>
    </rPh>
    <phoneticPr fontId="2"/>
  </si>
  <si>
    <t>住棟単位ηAC</t>
    <phoneticPr fontId="2"/>
  </si>
  <si>
    <t>（以下参考）</t>
    <phoneticPr fontId="2"/>
  </si>
  <si>
    <t>外皮性能　集計表</t>
    <rPh sb="2" eb="4">
      <t>セイノウ</t>
    </rPh>
    <phoneticPr fontId="2"/>
  </si>
  <si>
    <t>住戸単位</t>
    <rPh sb="0" eb="2">
      <t>ジュウコ</t>
    </rPh>
    <rPh sb="2" eb="4">
      <t>タンイ</t>
    </rPh>
    <phoneticPr fontId="2"/>
  </si>
  <si>
    <t>全住戸平均</t>
    <rPh sb="0" eb="1">
      <t>ゼン</t>
    </rPh>
    <rPh sb="1" eb="3">
      <t>ジュウコ</t>
    </rPh>
    <rPh sb="3" eb="5">
      <t>ヘイキン</t>
    </rPh>
    <phoneticPr fontId="2"/>
  </si>
  <si>
    <t>外皮基準適合戸数</t>
    <phoneticPr fontId="2"/>
  </si>
  <si>
    <t>戸</t>
  </si>
  <si>
    <t>基準値：</t>
    <phoneticPr fontId="2"/>
  </si>
  <si>
    <t>基準値：</t>
    <rPh sb="0" eb="3">
      <t>キジュンチ</t>
    </rPh>
    <phoneticPr fontId="2"/>
  </si>
  <si>
    <t>設計値：</t>
    <rPh sb="0" eb="2">
      <t>セッケイ</t>
    </rPh>
    <phoneticPr fontId="2"/>
  </si>
  <si>
    <t>評価方法</t>
    <rPh sb="0" eb="2">
      <t>ヒョウカ</t>
    </rPh>
    <rPh sb="2" eb="4">
      <t>ホウホウ</t>
    </rPh>
    <phoneticPr fontId="2"/>
  </si>
  <si>
    <t>住戸＋共用部</t>
    <rPh sb="0" eb="2">
      <t>ジュウコ</t>
    </rPh>
    <rPh sb="3" eb="6">
      <t>キョウヨウブ</t>
    </rPh>
    <phoneticPr fontId="2"/>
  </si>
  <si>
    <t>住戸のみ</t>
    <rPh sb="0" eb="2">
      <t>ジュウコ</t>
    </rPh>
    <phoneticPr fontId="2"/>
  </si>
  <si>
    <t>外皮基準</t>
    <rPh sb="0" eb="2">
      <t>ガイヒ</t>
    </rPh>
    <rPh sb="2" eb="4">
      <t>キジュン</t>
    </rPh>
    <phoneticPr fontId="2"/>
  </si>
  <si>
    <t>一次エネ基準</t>
    <rPh sb="0" eb="2">
      <t>イチジ</t>
    </rPh>
    <rPh sb="4" eb="6">
      <t>キジュン</t>
    </rPh>
    <phoneticPr fontId="2"/>
  </si>
  <si>
    <t>標準計算</t>
    <rPh sb="0" eb="2">
      <t>ヒョウジュン</t>
    </rPh>
    <rPh sb="2" eb="4">
      <t>ケイサン</t>
    </rPh>
    <phoneticPr fontId="2"/>
  </si>
  <si>
    <r>
      <t>住棟単位U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＝</t>
    </r>
    <phoneticPr fontId="2"/>
  </si>
  <si>
    <r>
      <t>住棟単位η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＝</t>
    </r>
    <phoneticPr fontId="2"/>
  </si>
  <si>
    <t>住戸の一覧</t>
    <rPh sb="0" eb="1">
      <t>ジュウ</t>
    </rPh>
    <rPh sb="1" eb="2">
      <t>コ</t>
    </rPh>
    <rPh sb="3" eb="5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</si>
</sst>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0.0_ "/>
    <numFmt numFmtId="177" formatCode="0.00_ "/>
    <numFmt numFmtId="178" formatCode="#,##0.00_ "/>
    <numFmt numFmtId="179" formatCode="0.00_);[Red]\(0.00\)"/>
    <numFmt numFmtId="180" formatCode="0.000"/>
    <numFmt numFmtId="181" formatCode="0.0_);[Red]\(0.0\)"/>
    <numFmt numFmtId="182" formatCode="0.0"/>
    <numFmt numFmtId="183" formatCode="#,##0.0_ "/>
  </numFmts>
  <fonts count="2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vertAlign val="subscript"/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9" fontId="1" fillId="0" borderId="0" xfId="0" applyNumberFormat="1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26" xfId="0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78" fontId="1" fillId="0" borderId="0" xfId="0" applyNumberFormat="1" applyFont="1" applyFill="1" applyBorder="1" applyAlignment="1" applyProtection="1">
      <alignment vertical="center"/>
      <protection locked="0"/>
    </xf>
    <xf numFmtId="178" fontId="1" fillId="2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10" fillId="0" borderId="1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82" fontId="7" fillId="0" borderId="0" xfId="0" applyNumberFormat="1" applyFont="1" applyFill="1" applyBorder="1" applyAlignment="1">
      <alignment horizontal="center" vertical="center" wrapText="1"/>
    </xf>
    <xf numFmtId="180" fontId="1" fillId="0" borderId="26" xfId="0" applyNumberFormat="1" applyFont="1" applyFill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182" fontId="1" fillId="0" borderId="26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176" fontId="11" fillId="2" borderId="2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 applyProtection="1">
      <alignment horizontal="right" vertical="center"/>
      <protection locked="0"/>
    </xf>
    <xf numFmtId="177" fontId="9" fillId="3" borderId="6" xfId="0" applyNumberFormat="1" applyFont="1" applyFill="1" applyBorder="1" applyAlignment="1" applyProtection="1">
      <alignment vertical="center"/>
      <protection locked="0"/>
    </xf>
    <xf numFmtId="178" fontId="9" fillId="3" borderId="15" xfId="0" applyNumberFormat="1" applyFont="1" applyFill="1" applyBorder="1" applyAlignment="1" applyProtection="1">
      <alignment horizontal="right" vertical="center"/>
      <protection locked="0"/>
    </xf>
    <xf numFmtId="181" fontId="9" fillId="3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5" xfId="0" applyFont="1" applyFill="1" applyBorder="1" applyAlignment="1" applyProtection="1">
      <alignment horizontal="center" vertical="center"/>
    </xf>
    <xf numFmtId="181" fontId="9" fillId="3" borderId="15" xfId="0" applyNumberFormat="1" applyFont="1" applyFill="1" applyBorder="1" applyAlignment="1" applyProtection="1">
      <alignment horizontal="right" vertical="center"/>
      <protection locked="0"/>
    </xf>
    <xf numFmtId="181" fontId="9" fillId="3" borderId="19" xfId="0" applyNumberFormat="1" applyFont="1" applyFill="1" applyBorder="1" applyAlignment="1" applyProtection="1">
      <alignment horizontal="right" vertical="center"/>
      <protection locked="0"/>
    </xf>
    <xf numFmtId="2" fontId="9" fillId="0" borderId="5" xfId="0" applyNumberFormat="1" applyFont="1" applyFill="1" applyBorder="1" applyAlignment="1" applyProtection="1">
      <alignment horizontal="center" vertical="center"/>
    </xf>
    <xf numFmtId="0" fontId="9" fillId="3" borderId="6" xfId="0" applyFont="1" applyFill="1" applyBorder="1" applyProtection="1">
      <alignment vertical="center"/>
      <protection locked="0"/>
    </xf>
    <xf numFmtId="181" fontId="9" fillId="3" borderId="23" xfId="0" applyNumberFormat="1" applyFont="1" applyFill="1" applyBorder="1" applyProtection="1">
      <alignment vertical="center"/>
      <protection locked="0"/>
    </xf>
    <xf numFmtId="0" fontId="7" fillId="2" borderId="1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7" fillId="2" borderId="37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vertical="center" wrapText="1"/>
    </xf>
    <xf numFmtId="178" fontId="7" fillId="0" borderId="6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center"/>
      <protection locked="0"/>
    </xf>
    <xf numFmtId="178" fontId="7" fillId="2" borderId="6" xfId="0" applyNumberFormat="1" applyFont="1" applyFill="1" applyBorder="1" applyAlignment="1" applyProtection="1">
      <alignment horizontal="left" vertical="center"/>
      <protection locked="0"/>
    </xf>
    <xf numFmtId="2" fontId="7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83" fontId="18" fillId="0" borderId="13" xfId="0" applyNumberFormat="1" applyFont="1" applyFill="1" applyBorder="1" applyAlignment="1">
      <alignment horizontal="right" vertical="center"/>
    </xf>
    <xf numFmtId="183" fontId="14" fillId="0" borderId="13" xfId="0" applyNumberFormat="1" applyFont="1" applyFill="1" applyBorder="1" applyAlignment="1">
      <alignment horizontal="right" vertical="center"/>
    </xf>
    <xf numFmtId="0" fontId="18" fillId="0" borderId="13" xfId="0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>
      <alignment horizontal="center" vertical="center" textRotation="255"/>
    </xf>
    <xf numFmtId="178" fontId="7" fillId="2" borderId="0" xfId="0" applyNumberFormat="1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Protection="1">
      <alignment vertical="center"/>
      <protection locked="0"/>
    </xf>
    <xf numFmtId="0" fontId="1" fillId="0" borderId="0" xfId="0" applyFont="1" applyFill="1" applyAlignment="1">
      <alignment vertical="center" wrapText="1"/>
    </xf>
    <xf numFmtId="0" fontId="22" fillId="4" borderId="4" xfId="0" applyNumberFormat="1" applyFont="1" applyFill="1" applyBorder="1" applyAlignment="1">
      <alignment horizontal="center" vertical="center"/>
    </xf>
    <xf numFmtId="0" fontId="22" fillId="4" borderId="5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5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2" fontId="14" fillId="5" borderId="40" xfId="0" applyNumberFormat="1" applyFont="1" applyFill="1" applyBorder="1" applyAlignment="1">
      <alignment horizontal="center" vertical="center" wrapText="1"/>
    </xf>
    <xf numFmtId="2" fontId="14" fillId="5" borderId="15" xfId="0" applyNumberFormat="1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2" fontId="14" fillId="0" borderId="40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83" fontId="14" fillId="0" borderId="7" xfId="0" applyNumberFormat="1" applyFont="1" applyFill="1" applyBorder="1" applyAlignment="1">
      <alignment horizontal="right" vertical="center"/>
    </xf>
    <xf numFmtId="183" fontId="14" fillId="0" borderId="4" xfId="0" applyNumberFormat="1" applyFont="1" applyFill="1" applyBorder="1" applyAlignment="1">
      <alignment horizontal="right" vertical="center"/>
    </xf>
    <xf numFmtId="183" fontId="14" fillId="0" borderId="5" xfId="0" applyNumberFormat="1" applyFont="1" applyFill="1" applyBorder="1" applyAlignment="1">
      <alignment horizontal="right" vertical="center"/>
    </xf>
    <xf numFmtId="183" fontId="14" fillId="3" borderId="33" xfId="0" applyNumberFormat="1" applyFont="1" applyFill="1" applyBorder="1" applyAlignment="1" applyProtection="1">
      <alignment horizontal="right" vertical="center"/>
      <protection locked="0"/>
    </xf>
    <xf numFmtId="183" fontId="14" fillId="3" borderId="29" xfId="0" applyNumberFormat="1" applyFont="1" applyFill="1" applyBorder="1" applyAlignment="1" applyProtection="1">
      <alignment horizontal="right" vertical="center"/>
      <protection locked="0"/>
    </xf>
    <xf numFmtId="183" fontId="14" fillId="3" borderId="31" xfId="0" applyNumberFormat="1" applyFont="1" applyFill="1" applyBorder="1" applyAlignment="1" applyProtection="1">
      <alignment horizontal="right" vertical="center"/>
      <protection locked="0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182" fontId="14" fillId="5" borderId="40" xfId="0" applyNumberFormat="1" applyFont="1" applyFill="1" applyBorder="1" applyAlignment="1">
      <alignment horizontal="center" vertical="center" wrapText="1"/>
    </xf>
    <xf numFmtId="182" fontId="14" fillId="5" borderId="15" xfId="0" applyNumberFormat="1" applyFont="1" applyFill="1" applyBorder="1" applyAlignment="1">
      <alignment horizontal="center" vertical="center" wrapText="1"/>
    </xf>
    <xf numFmtId="182" fontId="14" fillId="0" borderId="40" xfId="0" applyNumberFormat="1" applyFont="1" applyFill="1" applyBorder="1" applyAlignment="1">
      <alignment horizontal="center" vertical="center" wrapText="1"/>
    </xf>
    <xf numFmtId="182" fontId="14" fillId="0" borderId="1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2" fontId="15" fillId="0" borderId="33" xfId="0" applyNumberFormat="1" applyFont="1" applyFill="1" applyBorder="1" applyAlignment="1" applyProtection="1">
      <alignment horizontal="center" vertical="center" wrapText="1"/>
    </xf>
    <xf numFmtId="2" fontId="15" fillId="0" borderId="29" xfId="0" applyNumberFormat="1" applyFont="1" applyFill="1" applyBorder="1" applyAlignment="1" applyProtection="1">
      <alignment horizontal="center" vertical="center" wrapText="1"/>
    </xf>
    <xf numFmtId="2" fontId="15" fillId="0" borderId="3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0" fontId="10" fillId="6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7" fillId="2" borderId="29" xfId="0" applyFont="1" applyFill="1" applyBorder="1" applyAlignment="1" applyProtection="1">
      <alignment horizontal="left" vertical="center" wrapText="1"/>
      <protection locked="0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7" fillId="5" borderId="6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2" fontId="14" fillId="5" borderId="5" xfId="0" applyNumberFormat="1" applyFont="1" applyFill="1" applyBorder="1" applyAlignment="1">
      <alignment horizontal="center" vertical="center" wrapText="1"/>
    </xf>
    <xf numFmtId="2" fontId="14" fillId="5" borderId="6" xfId="0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0" fontId="17" fillId="2" borderId="7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183" fontId="18" fillId="0" borderId="7" xfId="0" applyNumberFormat="1" applyFont="1" applyFill="1" applyBorder="1" applyAlignment="1">
      <alignment horizontal="right" vertical="center"/>
    </xf>
    <xf numFmtId="183" fontId="18" fillId="0" borderId="4" xfId="0" applyNumberFormat="1" applyFont="1" applyFill="1" applyBorder="1" applyAlignment="1">
      <alignment horizontal="right" vertical="center"/>
    </xf>
    <xf numFmtId="183" fontId="18" fillId="0" borderId="5" xfId="0" applyNumberFormat="1" applyFont="1" applyFill="1" applyBorder="1" applyAlignment="1">
      <alignment horizontal="right" vertical="center"/>
    </xf>
    <xf numFmtId="183" fontId="18" fillId="0" borderId="14" xfId="0" applyNumberFormat="1" applyFont="1" applyFill="1" applyBorder="1" applyAlignment="1">
      <alignment horizontal="right" vertical="center"/>
    </xf>
    <xf numFmtId="183" fontId="18" fillId="0" borderId="1" xfId="0" applyNumberFormat="1" applyFont="1" applyFill="1" applyBorder="1" applyAlignment="1">
      <alignment horizontal="right" vertical="center"/>
    </xf>
    <xf numFmtId="183" fontId="18" fillId="0" borderId="2" xfId="0" applyNumberFormat="1" applyFont="1" applyFill="1" applyBorder="1" applyAlignment="1">
      <alignment horizontal="right" vertical="center"/>
    </xf>
    <xf numFmtId="183" fontId="14" fillId="0" borderId="35" xfId="0" applyNumberFormat="1" applyFont="1" applyFill="1" applyBorder="1" applyAlignment="1" applyProtection="1">
      <alignment horizontal="right" vertical="center"/>
    </xf>
    <xf numFmtId="183" fontId="14" fillId="0" borderId="30" xfId="0" applyNumberFormat="1" applyFont="1" applyFill="1" applyBorder="1" applyAlignment="1" applyProtection="1">
      <alignment horizontal="right" vertical="center"/>
    </xf>
    <xf numFmtId="183" fontId="14" fillId="0" borderId="32" xfId="0" applyNumberFormat="1" applyFont="1" applyFill="1" applyBorder="1" applyAlignment="1" applyProtection="1">
      <alignment horizontal="righ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 applyProtection="1">
      <alignment horizontal="left" vertical="center" wrapText="1"/>
      <protection locked="0"/>
    </xf>
    <xf numFmtId="2" fontId="7" fillId="0" borderId="9" xfId="0" applyNumberFormat="1" applyFont="1" applyFill="1" applyBorder="1" applyAlignment="1">
      <alignment horizontal="center" vertical="center" textRotation="255"/>
    </xf>
    <xf numFmtId="2" fontId="7" fillId="0" borderId="11" xfId="0" applyNumberFormat="1" applyFont="1" applyFill="1" applyBorder="1" applyAlignment="1">
      <alignment horizontal="center" vertical="center" textRotation="255"/>
    </xf>
    <xf numFmtId="2" fontId="7" fillId="0" borderId="3" xfId="0" applyNumberFormat="1" applyFont="1" applyFill="1" applyBorder="1" applyAlignment="1">
      <alignment horizontal="center" vertical="center" textRotation="255"/>
    </xf>
    <xf numFmtId="2" fontId="15" fillId="0" borderId="34" xfId="0" applyNumberFormat="1" applyFont="1" applyFill="1" applyBorder="1" applyAlignment="1" applyProtection="1">
      <alignment horizontal="center" vertical="center" wrapText="1"/>
    </xf>
    <xf numFmtId="2" fontId="15" fillId="0" borderId="27" xfId="0" applyNumberFormat="1" applyFont="1" applyFill="1" applyBorder="1" applyAlignment="1" applyProtection="1">
      <alignment horizontal="center" vertical="center" wrapText="1"/>
    </xf>
    <xf numFmtId="2" fontId="15" fillId="0" borderId="28" xfId="0" applyNumberFormat="1" applyFont="1" applyFill="1" applyBorder="1" applyAlignment="1" applyProtection="1">
      <alignment horizontal="center" vertical="center" wrapText="1"/>
    </xf>
    <xf numFmtId="183" fontId="14" fillId="3" borderId="34" xfId="0" applyNumberFormat="1" applyFont="1" applyFill="1" applyBorder="1" applyAlignment="1" applyProtection="1">
      <alignment horizontal="right" vertical="center"/>
      <protection locked="0"/>
    </xf>
    <xf numFmtId="183" fontId="14" fillId="3" borderId="27" xfId="0" applyNumberFormat="1" applyFont="1" applyFill="1" applyBorder="1" applyAlignment="1" applyProtection="1">
      <alignment horizontal="right" vertical="center"/>
      <protection locked="0"/>
    </xf>
    <xf numFmtId="183" fontId="14" fillId="3" borderId="28" xfId="0" applyNumberFormat="1" applyFont="1" applyFill="1" applyBorder="1" applyAlignment="1" applyProtection="1">
      <alignment horizontal="right" vertical="center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</cellXfs>
  <cellStyles count="3">
    <cellStyle name="通貨 2" xfId="2" xr:uid="{00000000-0005-0000-0000-000000000000}"/>
    <cellStyle name="標準" xfId="0" builtinId="0"/>
    <cellStyle name="標準 2" xfId="1" xr:uid="{00000000-0005-0000-0000-000002000000}"/>
  </cellStyles>
  <dxfs count="11">
    <dxf>
      <fill>
        <patternFill>
          <bgColor theme="1" tint="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colors>
    <mruColors>
      <color rgb="FFFFFFCC"/>
      <color rgb="FFCCE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163286</xdr:colOff>
      <xdr:row>11</xdr:row>
      <xdr:rowOff>0</xdr:rowOff>
    </xdr:from>
    <xdr:to>
      <xdr:col>20</xdr:col>
      <xdr:colOff>381000</xdr:colOff>
      <xdr:row>13</xdr:row>
      <xdr:rowOff>653143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348107" y="4980214"/>
          <a:ext cx="217714" cy="204107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107193</xdr:colOff>
      <xdr:row>0</xdr:row>
      <xdr:rowOff>105230</xdr:rowOff>
    </xdr:from>
    <xdr:to>
      <xdr:col>22</xdr:col>
      <xdr:colOff>447372</xdr:colOff>
      <xdr:row>1</xdr:row>
      <xdr:rowOff>215599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27418" y="105230"/>
          <a:ext cx="1540329" cy="453269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この色のセルに記入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159809</xdr:colOff>
      <xdr:row>0</xdr:row>
      <xdr:rowOff>122767</xdr:rowOff>
    </xdr:from>
    <xdr:to>
      <xdr:col>17</xdr:col>
      <xdr:colOff>277738</xdr:colOff>
      <xdr:row>1</xdr:row>
      <xdr:rowOff>234195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41884" y="122767"/>
          <a:ext cx="1546679" cy="454328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この色のセルに記入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mon2\22_&#25216;&#34899;&#32207;&#25324;&#37096;\100&#25991;&#26360;&#31649;&#29702;\&#12456;&#12467;&#12509;&#12452;&#12531;&#12488;\HP&#20303;-059\HP&#20303;-059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要領"/>
      <sheetName val="省エネ　設計内容説明書 "/>
      <sheetName val="省エネ　設計内容説明書  (記入例)"/>
      <sheetName val="MAST"/>
    </sheetNames>
    <sheetDataSet>
      <sheetData sheetId="0"/>
      <sheetData sheetId="1"/>
      <sheetData sheetId="2"/>
      <sheetData sheetId="3">
        <row r="4">
          <cell r="D4" t="str">
            <v>不問</v>
          </cell>
        </row>
        <row r="5">
          <cell r="D5" t="str">
            <v>該当箇所なし</v>
          </cell>
        </row>
        <row r="6">
          <cell r="D6" t="str">
            <v>吹き込み用グラスウール　（施工密度13K）</v>
          </cell>
        </row>
        <row r="7">
          <cell r="D7" t="str">
            <v>吹き込み用グラスウール　（施工密度18K）</v>
          </cell>
        </row>
        <row r="8">
          <cell r="D8" t="str">
            <v>A級インシュレーションボード　（9mm）</v>
          </cell>
        </row>
        <row r="9">
          <cell r="D9" t="str">
            <v>A種硬質ウレタンフォーム保温板1種</v>
          </cell>
        </row>
        <row r="10">
          <cell r="D10" t="str">
            <v>A種硬質ウレタンフォーム保温版2種1号</v>
          </cell>
        </row>
        <row r="11">
          <cell r="D11" t="str">
            <v>A種硬質ウレタンフォーム保温版2種2号</v>
          </cell>
        </row>
        <row r="12">
          <cell r="D12" t="str">
            <v>A種硬質ウレタンフォーム保温版2種3号</v>
          </cell>
        </row>
        <row r="13">
          <cell r="D13" t="str">
            <v>A種硬質ウレタンフォーム保温版2種4号</v>
          </cell>
        </row>
        <row r="14">
          <cell r="D14" t="str">
            <v>A種ビーズ法ポリスチレンフォーム保温板特号</v>
          </cell>
        </row>
        <row r="15">
          <cell r="D15" t="str">
            <v>A種ビーズ法ポリスチレンフォーム保温板1号</v>
          </cell>
          <cell r="I15" t="str">
            <v>真北±30度の方位</v>
          </cell>
        </row>
        <row r="16">
          <cell r="D16" t="str">
            <v>A種ビーズ法ポリスチレンフォーム保温板2号</v>
          </cell>
          <cell r="I16" t="str">
            <v>上記以外の方位</v>
          </cell>
        </row>
        <row r="17">
          <cell r="D17" t="str">
            <v>A種ビーズ法ポリスチレンフォーム保温板3号</v>
          </cell>
          <cell r="I17" t="str">
            <v>全方位</v>
          </cell>
        </row>
        <row r="18">
          <cell r="D18" t="str">
            <v>A種ビーズ法ポリスチレンフォーム保温板4号</v>
          </cell>
        </row>
        <row r="19">
          <cell r="D19" t="str">
            <v>A種押出法ポリスチレンフォーム保温板1種</v>
          </cell>
        </row>
        <row r="20">
          <cell r="D20" t="str">
            <v>A種押出法ポリスチレンフォーム保温板2種</v>
          </cell>
        </row>
        <row r="21">
          <cell r="D21" t="str">
            <v>A種押出法ポリスチレンフォーム保温板3種</v>
          </cell>
          <cell r="I21" t="str">
            <v>真北±30度の方位</v>
          </cell>
        </row>
        <row r="22">
          <cell r="D22" t="str">
            <v>A種フェノールフォーム保温板1種1号</v>
          </cell>
          <cell r="I22" t="str">
            <v>上記以外の方位</v>
          </cell>
        </row>
        <row r="23">
          <cell r="D23" t="str">
            <v>A種フェノールフォーム保温板1種2号</v>
          </cell>
          <cell r="I23" t="str">
            <v>全方位</v>
          </cell>
        </row>
        <row r="24">
          <cell r="D24" t="str">
            <v>A種フェノールフォーム保温板2種1号</v>
          </cell>
          <cell r="I24" t="str">
            <v>真南±45度の方位</v>
          </cell>
        </row>
        <row r="25">
          <cell r="D25" t="str">
            <v>A種フェノールフォーム保温板2種2号</v>
          </cell>
        </row>
        <row r="26">
          <cell r="D26" t="str">
            <v>A種フェノールフォーム保温板2種3号</v>
          </cell>
        </row>
        <row r="27">
          <cell r="D27" t="str">
            <v>A種フェノールフォーム保温板3種1号</v>
          </cell>
        </row>
        <row r="28">
          <cell r="D28" t="str">
            <v>A種フェノールフォーム保温板3種2号</v>
          </cell>
          <cell r="I28" t="str">
            <v>ﾚｰｽｶｰﾃﾝ</v>
          </cell>
        </row>
        <row r="29">
          <cell r="D29" t="str">
            <v>A種ポリエチレンフォーム保温板1種1号</v>
          </cell>
          <cell r="I29" t="str">
            <v>内ﾌﾞﾗｲﾝﾄﾞ</v>
          </cell>
        </row>
        <row r="30">
          <cell r="D30" t="str">
            <v>A種ポリエチレンフォーム保温板1種2号</v>
          </cell>
          <cell r="I30" t="str">
            <v>紙障子</v>
          </cell>
        </row>
        <row r="31">
          <cell r="B31" t="str">
            <v>窓</v>
          </cell>
          <cell r="D31" t="str">
            <v>A種ポリエチレンフォーム保温板2種</v>
          </cell>
          <cell r="I31" t="str">
            <v>外ﾌﾞﾗｲﾝﾄﾞ</v>
          </cell>
        </row>
        <row r="32">
          <cell r="B32" t="str">
            <v>引き戸</v>
          </cell>
          <cell r="D32" t="str">
            <v>A種ポリエチレンフォーム保温板3種</v>
          </cell>
          <cell r="I32" t="str">
            <v>庇</v>
          </cell>
        </row>
        <row r="33">
          <cell r="B33" t="str">
            <v>框ドア</v>
          </cell>
          <cell r="D33" t="str">
            <v>建築物断熱用吹付け硬質ウレタンフォームA種1</v>
          </cell>
          <cell r="I33" t="str">
            <v>軒等</v>
          </cell>
        </row>
        <row r="34">
          <cell r="B34" t="str">
            <v>ドア</v>
          </cell>
          <cell r="D34" t="str">
            <v>建築物断熱用吹付け硬質ウレタンフォームA種2</v>
          </cell>
          <cell r="I34" t="str">
            <v>なし</v>
          </cell>
        </row>
        <row r="35">
          <cell r="D35" t="str">
            <v>建築物断熱用吹付け硬質ウレタンフォームA種3</v>
          </cell>
        </row>
        <row r="36">
          <cell r="D36" t="str">
            <v>高性能グラスウール断熱材　16K相当</v>
          </cell>
        </row>
        <row r="37">
          <cell r="D37" t="str">
            <v>高性能グラスウール断熱材　24K相当</v>
          </cell>
        </row>
        <row r="38">
          <cell r="B38" t="str">
            <v>1.51以下</v>
          </cell>
          <cell r="D38" t="str">
            <v>高性能グラスウール断熱材　32K相当</v>
          </cell>
        </row>
        <row r="39">
          <cell r="B39" t="str">
            <v>1.91以下</v>
          </cell>
          <cell r="D39" t="str">
            <v>高性能グラスウール断熱材　40K相当</v>
          </cell>
        </row>
        <row r="40">
          <cell r="B40" t="str">
            <v>2.08以下</v>
          </cell>
          <cell r="D40" t="str">
            <v>高性能グラスウール断熱材　48K相当</v>
          </cell>
        </row>
        <row r="41">
          <cell r="B41" t="str">
            <v>2.30以下</v>
          </cell>
          <cell r="D41" t="str">
            <v>シージングボード　（9mm）</v>
          </cell>
        </row>
        <row r="42">
          <cell r="B42" t="str">
            <v>2.91以下</v>
          </cell>
          <cell r="D42" t="str">
            <v>住宅用グラスウール断熱材　10K 相当</v>
          </cell>
        </row>
        <row r="43">
          <cell r="B43" t="str">
            <v>3.01以下</v>
          </cell>
          <cell r="D43" t="str">
            <v>住宅用グラスウール断熱材　16K相当</v>
          </cell>
        </row>
        <row r="44">
          <cell r="B44" t="str">
            <v>3.36以下</v>
          </cell>
          <cell r="D44" t="str">
            <v>住宅用グラスウール断熱材　20K相当</v>
          </cell>
        </row>
        <row r="45">
          <cell r="B45" t="str">
            <v>4.00以下</v>
          </cell>
          <cell r="D45" t="str">
            <v>住宅用グラスウール断熱材　24K相当</v>
          </cell>
        </row>
        <row r="46">
          <cell r="B46" t="str">
            <v>-</v>
          </cell>
          <cell r="D46" t="str">
            <v>住宅用グラスウール断熱材　32K相当</v>
          </cell>
        </row>
        <row r="47">
          <cell r="D47" t="str">
            <v>住宅用ロックウール断熱材（マット）</v>
          </cell>
        </row>
        <row r="48">
          <cell r="D48" t="str">
            <v>タタミボード　（15mm）</v>
          </cell>
        </row>
        <row r="49">
          <cell r="D49" t="str">
            <v>吹き込み用ロックウール断熱材　25K</v>
          </cell>
        </row>
        <row r="50">
          <cell r="B50" t="str">
            <v>Ⅰ地域</v>
          </cell>
          <cell r="D50" t="str">
            <v>吹込用グラスウール断熱材　30K</v>
          </cell>
        </row>
        <row r="51">
          <cell r="B51" t="str">
            <v>Ⅱ地域</v>
          </cell>
          <cell r="D51" t="str">
            <v>吹込用グラスウール断熱材　35K</v>
          </cell>
        </row>
        <row r="52">
          <cell r="B52" t="str">
            <v>Ⅲ地域</v>
          </cell>
          <cell r="D52" t="str">
            <v>吹込用セルローズファイバー　25K</v>
          </cell>
        </row>
        <row r="53">
          <cell r="B53" t="str">
            <v>Ⅳ地域</v>
          </cell>
          <cell r="D53" t="str">
            <v>吹込用セルローズファイバー　45K</v>
          </cell>
        </row>
        <row r="54">
          <cell r="B54" t="str">
            <v>Ⅴ地域</v>
          </cell>
          <cell r="D54" t="str">
            <v>吹込用セルローズファイバー　55K</v>
          </cell>
        </row>
        <row r="55">
          <cell r="B55" t="str">
            <v>Ⅵ地域</v>
          </cell>
          <cell r="D55" t="str">
            <v>吹込用ロックウール断熱材　65K相当</v>
          </cell>
        </row>
        <row r="56">
          <cell r="D56" t="str">
            <v>ロックウール断熱材（フェルト）</v>
          </cell>
        </row>
        <row r="57">
          <cell r="D57" t="str">
            <v>ロックウール断熱材（ボード）</v>
          </cell>
        </row>
        <row r="59">
          <cell r="B59" t="str">
            <v>2.33以下</v>
          </cell>
        </row>
        <row r="60">
          <cell r="B60" t="str">
            <v>3.49以下</v>
          </cell>
        </row>
        <row r="61">
          <cell r="B61" t="str">
            <v>4.65以下</v>
          </cell>
        </row>
        <row r="62">
          <cell r="B62" t="str">
            <v>6.51以下</v>
          </cell>
        </row>
        <row r="63">
          <cell r="B63" t="str">
            <v>-</v>
          </cell>
        </row>
        <row r="67">
          <cell r="B67" t="str">
            <v>不問</v>
          </cell>
        </row>
        <row r="68">
          <cell r="B68" t="str">
            <v>0.40以下</v>
          </cell>
        </row>
        <row r="69">
          <cell r="B69" t="str">
            <v>0.45以下</v>
          </cell>
        </row>
        <row r="70">
          <cell r="B70" t="str">
            <v>0.52以下</v>
          </cell>
        </row>
        <row r="71">
          <cell r="B71" t="str">
            <v>0.55以下</v>
          </cell>
        </row>
        <row r="72">
          <cell r="B72" t="str">
            <v>0.60以下</v>
          </cell>
        </row>
        <row r="76">
          <cell r="B76" t="str">
            <v>0.43以下</v>
          </cell>
        </row>
        <row r="77">
          <cell r="B77" t="str">
            <v>0.49以下</v>
          </cell>
        </row>
        <row r="78">
          <cell r="B78" t="str">
            <v>0.57以下</v>
          </cell>
        </row>
        <row r="79">
          <cell r="B79" t="str">
            <v>0.60以下</v>
          </cell>
        </row>
        <row r="80">
          <cell r="B80" t="str">
            <v>0.66以下</v>
          </cell>
        </row>
        <row r="81">
          <cell r="B81" t="str">
            <v>0.70以下</v>
          </cell>
        </row>
        <row r="82">
          <cell r="B82" t="str">
            <v>0.66未満</v>
          </cell>
        </row>
        <row r="83">
          <cell r="B8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C000"/>
  </sheetPr>
  <dimension ref="B1:AG29"/>
  <sheetViews>
    <sheetView showGridLines="0" showZeros="0" tabSelected="1" view="pageBreakPreview" zoomScaleNormal="100" zoomScaleSheetLayoutView="100" workbookViewId="0">
      <selection activeCell="B1" sqref="B1:S1"/>
    </sheetView>
  </sheetViews>
  <sheetFormatPr defaultColWidth="8.875" defaultRowHeight="14.25" customHeight="1" x14ac:dyDescent="0.15"/>
  <cols>
    <col min="1" max="1" width="2.5" style="1" customWidth="1"/>
    <col min="2" max="2" width="2.75" style="1" customWidth="1"/>
    <col min="3" max="4" width="10.25" style="1" customWidth="1"/>
    <col min="5" max="9" width="6.375" style="1" customWidth="1"/>
    <col min="10" max="10" width="6.375" style="6" customWidth="1"/>
    <col min="11" max="19" width="6.375" style="1" customWidth="1"/>
    <col min="20" max="20" width="2.25" style="1" customWidth="1"/>
    <col min="21" max="21" width="6.875" style="1" customWidth="1"/>
    <col min="22" max="23" width="8.875" style="1"/>
    <col min="24" max="24" width="3.75" style="13" customWidth="1"/>
    <col min="25" max="25" width="28.875" style="13" customWidth="1"/>
    <col min="26" max="16384" width="8.875" style="1"/>
  </cols>
  <sheetData>
    <row r="1" spans="2:33" ht="27" customHeight="1" x14ac:dyDescent="0.15">
      <c r="B1" s="168" t="s">
        <v>115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</row>
    <row r="2" spans="2:33" ht="27" customHeight="1" x14ac:dyDescent="0.1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2:33" ht="50.25" customHeight="1" x14ac:dyDescent="0.15">
      <c r="B3" s="175" t="s">
        <v>30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2:33" ht="50.25" customHeight="1" x14ac:dyDescent="0.15">
      <c r="B4" s="110" t="s">
        <v>31</v>
      </c>
      <c r="C4" s="111"/>
      <c r="D4" s="112"/>
      <c r="E4" s="146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8"/>
      <c r="W4" s="99"/>
    </row>
    <row r="5" spans="2:33" ht="50.25" customHeight="1" x14ac:dyDescent="0.15">
      <c r="B5" s="110" t="s">
        <v>34</v>
      </c>
      <c r="C5" s="111"/>
      <c r="D5" s="112"/>
      <c r="E5" s="176">
        <f>COUNT('第四面（別紙） 各戸'!P7:P106)</f>
        <v>0</v>
      </c>
      <c r="F5" s="177"/>
      <c r="G5" s="177"/>
      <c r="H5" s="177"/>
      <c r="I5" s="178" t="s">
        <v>33</v>
      </c>
      <c r="J5" s="179"/>
      <c r="K5" s="149" t="s">
        <v>32</v>
      </c>
      <c r="L5" s="150"/>
      <c r="M5" s="150"/>
      <c r="N5" s="151"/>
      <c r="O5" s="146"/>
      <c r="P5" s="147"/>
      <c r="Q5" s="147"/>
      <c r="R5" s="147"/>
      <c r="S5" s="148"/>
      <c r="V5" s="1" t="s">
        <v>100</v>
      </c>
      <c r="W5" s="1" t="s">
        <v>101</v>
      </c>
      <c r="Z5" s="1">
        <v>1</v>
      </c>
      <c r="AA5" s="1">
        <v>2</v>
      </c>
      <c r="AB5" s="1">
        <v>3</v>
      </c>
      <c r="AC5" s="1">
        <v>4</v>
      </c>
      <c r="AD5" s="1">
        <v>5</v>
      </c>
      <c r="AE5" s="1">
        <v>6</v>
      </c>
      <c r="AF5" s="1">
        <v>7</v>
      </c>
      <c r="AG5" s="1">
        <v>8</v>
      </c>
    </row>
    <row r="6" spans="2:33" ht="50.25" customHeight="1" x14ac:dyDescent="0.15">
      <c r="B6" s="110" t="s">
        <v>107</v>
      </c>
      <c r="C6" s="111"/>
      <c r="D6" s="112"/>
      <c r="E6" s="113" t="s">
        <v>112</v>
      </c>
      <c r="F6" s="113"/>
      <c r="G6" s="113"/>
      <c r="H6" s="114" t="s">
        <v>110</v>
      </c>
      <c r="I6" s="114"/>
      <c r="J6" s="114"/>
      <c r="K6" s="115"/>
      <c r="L6" s="115"/>
      <c r="M6" s="115"/>
      <c r="N6" s="116" t="s">
        <v>111</v>
      </c>
      <c r="O6" s="116"/>
      <c r="P6" s="116"/>
      <c r="Q6" s="117"/>
      <c r="R6" s="117"/>
      <c r="S6" s="117"/>
      <c r="V6" s="1" t="s">
        <v>108</v>
      </c>
      <c r="W6" s="1" t="s">
        <v>109</v>
      </c>
    </row>
    <row r="7" spans="2:33" ht="27" customHeight="1" x14ac:dyDescent="0.15">
      <c r="B7" s="15"/>
      <c r="C7" s="15"/>
      <c r="D7" s="15"/>
      <c r="E7" s="174" t="str">
        <f>IF(E5="","",IF(E5=COUNT('第四面（別紙） 各戸'!D7:D106),"","↑「第四面（別紙）各戸」に入力した数と一致していません"))</f>
        <v/>
      </c>
      <c r="F7" s="174"/>
      <c r="G7" s="174"/>
      <c r="H7" s="174"/>
      <c r="I7" s="174"/>
      <c r="J7" s="174"/>
      <c r="K7" s="16"/>
      <c r="L7" s="16"/>
      <c r="M7" s="17"/>
      <c r="N7" s="17"/>
      <c r="O7" s="17"/>
      <c r="P7" s="17"/>
      <c r="Q7" s="17"/>
      <c r="R7" s="17"/>
      <c r="S7" s="17"/>
    </row>
    <row r="8" spans="2:33" ht="50.25" customHeight="1" x14ac:dyDescent="0.15">
      <c r="B8" s="181" t="s">
        <v>0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3"/>
    </row>
    <row r="9" spans="2:33" s="57" customFormat="1" ht="53.25" customHeight="1" x14ac:dyDescent="0.15">
      <c r="B9" s="201"/>
      <c r="C9" s="202"/>
      <c r="D9" s="203"/>
      <c r="E9" s="169" t="s">
        <v>36</v>
      </c>
      <c r="F9" s="170"/>
      <c r="G9" s="180"/>
      <c r="H9" s="169" t="s">
        <v>37</v>
      </c>
      <c r="I9" s="170"/>
      <c r="J9" s="180"/>
      <c r="K9" s="169" t="s">
        <v>72</v>
      </c>
      <c r="L9" s="170"/>
      <c r="M9" s="180"/>
      <c r="N9" s="169" t="s">
        <v>73</v>
      </c>
      <c r="O9" s="170"/>
      <c r="P9" s="180"/>
      <c r="Q9" s="169" t="s">
        <v>11</v>
      </c>
      <c r="R9" s="170"/>
      <c r="S9" s="104"/>
      <c r="T9" s="58"/>
      <c r="V9" s="64"/>
      <c r="W9" s="64"/>
      <c r="X9" s="65"/>
      <c r="Y9" s="59"/>
      <c r="Z9" s="60"/>
      <c r="AA9" s="58"/>
      <c r="AB9" s="60"/>
      <c r="AC9" s="60"/>
    </row>
    <row r="10" spans="2:33" ht="18" customHeight="1" x14ac:dyDescent="0.15">
      <c r="B10" s="52"/>
      <c r="C10" s="53"/>
      <c r="D10" s="54"/>
      <c r="E10" s="161" t="s">
        <v>69</v>
      </c>
      <c r="F10" s="162"/>
      <c r="G10" s="163"/>
      <c r="H10" s="161" t="s">
        <v>70</v>
      </c>
      <c r="I10" s="162"/>
      <c r="J10" s="163"/>
      <c r="K10" s="161" t="s">
        <v>71</v>
      </c>
      <c r="L10" s="162"/>
      <c r="M10" s="163"/>
      <c r="N10" s="161" t="s">
        <v>63</v>
      </c>
      <c r="O10" s="162"/>
      <c r="P10" s="163"/>
      <c r="Q10" s="55"/>
      <c r="R10" s="56"/>
      <c r="S10" s="54"/>
      <c r="T10" s="2"/>
      <c r="V10" s="66"/>
      <c r="W10" s="66"/>
      <c r="X10" s="67"/>
      <c r="Y10" s="74"/>
      <c r="Z10" s="10"/>
      <c r="AA10" s="2"/>
      <c r="AB10" s="10"/>
      <c r="AC10" s="10"/>
    </row>
    <row r="11" spans="2:33" ht="48" customHeight="1" x14ac:dyDescent="0.15">
      <c r="B11" s="70" t="s">
        <v>76</v>
      </c>
      <c r="C11" s="216" t="s">
        <v>77</v>
      </c>
      <c r="D11" s="217"/>
      <c r="E11" s="213">
        <f>SUM('第四面（別紙） 各戸'!J$7:J$106)</f>
        <v>0</v>
      </c>
      <c r="F11" s="214"/>
      <c r="G11" s="215"/>
      <c r="H11" s="213">
        <f>SUM('第四面（別紙） 各戸'!K$7:K$106)</f>
        <v>0</v>
      </c>
      <c r="I11" s="214"/>
      <c r="J11" s="215"/>
      <c r="K11" s="213">
        <f>SUM('第四面（別紙） 各戸'!L$7:L$106)</f>
        <v>0</v>
      </c>
      <c r="L11" s="214"/>
      <c r="M11" s="215"/>
      <c r="N11" s="213">
        <f>SUM('第四面（別紙） 各戸'!M$7:M$106)</f>
        <v>0</v>
      </c>
      <c r="O11" s="214"/>
      <c r="P11" s="215"/>
      <c r="Q11" s="171" t="str">
        <f>IFERROR(IF(N11="","",ROUNDUP(K11/N11,2)),"")</f>
        <v/>
      </c>
      <c r="R11" s="172"/>
      <c r="S11" s="173"/>
      <c r="T11" s="2"/>
      <c r="V11" s="68"/>
      <c r="W11" s="69"/>
      <c r="X11" s="220" t="s">
        <v>89</v>
      </c>
      <c r="Y11" s="77" t="s">
        <v>82</v>
      </c>
      <c r="Z11" s="17"/>
      <c r="AA11" s="2"/>
      <c r="AB11" s="11"/>
      <c r="AC11" s="11"/>
      <c r="AD11" s="5"/>
    </row>
    <row r="12" spans="2:33" ht="48" customHeight="1" x14ac:dyDescent="0.15">
      <c r="B12" s="71" t="s">
        <v>78</v>
      </c>
      <c r="C12" s="184" t="s">
        <v>81</v>
      </c>
      <c r="D12" s="185"/>
      <c r="E12" s="155"/>
      <c r="F12" s="156"/>
      <c r="G12" s="157"/>
      <c r="H12" s="155"/>
      <c r="I12" s="156"/>
      <c r="J12" s="157"/>
      <c r="K12" s="156"/>
      <c r="L12" s="156"/>
      <c r="M12" s="157"/>
      <c r="N12" s="155"/>
      <c r="O12" s="156"/>
      <c r="P12" s="157"/>
      <c r="Q12" s="171" t="str">
        <f t="shared" ref="Q12:Q14" si="0">IF(N12="","",ROUNDUP(K12/N12,2))</f>
        <v/>
      </c>
      <c r="R12" s="172"/>
      <c r="S12" s="173"/>
      <c r="V12" s="218" t="s">
        <v>90</v>
      </c>
      <c r="W12" s="219"/>
      <c r="X12" s="221"/>
      <c r="Y12" s="73" t="s">
        <v>84</v>
      </c>
      <c r="Z12" s="17"/>
      <c r="AA12" s="2"/>
      <c r="AB12" s="11"/>
      <c r="AC12" s="11"/>
      <c r="AD12" s="5"/>
    </row>
    <row r="13" spans="2:33" ht="48" customHeight="1" x14ac:dyDescent="0.15">
      <c r="B13" s="71" t="s">
        <v>79</v>
      </c>
      <c r="C13" s="184" t="s">
        <v>83</v>
      </c>
      <c r="D13" s="185"/>
      <c r="E13" s="155"/>
      <c r="F13" s="156"/>
      <c r="G13" s="157"/>
      <c r="H13" s="155"/>
      <c r="I13" s="156"/>
      <c r="J13" s="157"/>
      <c r="K13" s="156"/>
      <c r="L13" s="156"/>
      <c r="M13" s="157"/>
      <c r="N13" s="155"/>
      <c r="O13" s="156"/>
      <c r="P13" s="157"/>
      <c r="Q13" s="171" t="str">
        <f t="shared" si="0"/>
        <v/>
      </c>
      <c r="R13" s="172"/>
      <c r="S13" s="173"/>
      <c r="T13" s="2"/>
      <c r="V13" s="218"/>
      <c r="W13" s="219"/>
      <c r="X13" s="221"/>
      <c r="Y13" s="73" t="s">
        <v>85</v>
      </c>
      <c r="Z13" s="17"/>
      <c r="AA13" s="2"/>
      <c r="AB13" s="11"/>
      <c r="AC13" s="11"/>
      <c r="AD13" s="5"/>
    </row>
    <row r="14" spans="2:33" ht="48" customHeight="1" x14ac:dyDescent="0.15">
      <c r="B14" s="72" t="s">
        <v>80</v>
      </c>
      <c r="C14" s="184" t="s">
        <v>86</v>
      </c>
      <c r="D14" s="185"/>
      <c r="E14" s="226"/>
      <c r="F14" s="227"/>
      <c r="G14" s="228"/>
      <c r="H14" s="155"/>
      <c r="I14" s="156"/>
      <c r="J14" s="157"/>
      <c r="K14" s="156"/>
      <c r="L14" s="156"/>
      <c r="M14" s="157"/>
      <c r="N14" s="155"/>
      <c r="O14" s="156"/>
      <c r="P14" s="157"/>
      <c r="Q14" s="223" t="str">
        <f t="shared" si="0"/>
        <v/>
      </c>
      <c r="R14" s="224"/>
      <c r="S14" s="225"/>
      <c r="V14" s="218"/>
      <c r="W14" s="219"/>
      <c r="X14" s="221"/>
      <c r="Y14" s="75" t="s">
        <v>87</v>
      </c>
      <c r="Z14" s="17"/>
      <c r="AA14" s="2"/>
      <c r="AB14" s="11"/>
      <c r="AC14" s="11"/>
      <c r="AD14" s="5"/>
    </row>
    <row r="15" spans="2:33" ht="60.75" customHeight="1" x14ac:dyDescent="0.15">
      <c r="B15" s="204" t="s">
        <v>1</v>
      </c>
      <c r="C15" s="205"/>
      <c r="D15" s="206"/>
      <c r="E15" s="210">
        <f>SUM(E11:G14)</f>
        <v>0</v>
      </c>
      <c r="F15" s="211"/>
      <c r="G15" s="212"/>
      <c r="H15" s="207">
        <f>SUM(H11:J14)</f>
        <v>0</v>
      </c>
      <c r="I15" s="208"/>
      <c r="J15" s="209"/>
      <c r="K15" s="152">
        <f>SUM(K11:M14)</f>
        <v>0</v>
      </c>
      <c r="L15" s="153"/>
      <c r="M15" s="154"/>
      <c r="N15" s="152">
        <f>SUM(N11:P14)</f>
        <v>0</v>
      </c>
      <c r="O15" s="153"/>
      <c r="P15" s="154"/>
      <c r="Q15" s="158" t="str">
        <f>IFERROR(IF(N15="","",ROUNDUP(K15/N15,2)),"")</f>
        <v/>
      </c>
      <c r="R15" s="159"/>
      <c r="S15" s="160"/>
      <c r="V15" s="2"/>
      <c r="W15" s="2"/>
      <c r="X15" s="222"/>
      <c r="Y15" s="76" t="s">
        <v>88</v>
      </c>
      <c r="Z15" s="12"/>
      <c r="AA15" s="2"/>
      <c r="AB15" s="12"/>
      <c r="AC15" s="12"/>
      <c r="AD15" s="5"/>
    </row>
    <row r="16" spans="2:33" ht="23.25" customHeight="1" x14ac:dyDescent="0.15">
      <c r="B16" s="88"/>
      <c r="C16" s="88"/>
      <c r="D16" s="88"/>
      <c r="E16" s="83"/>
      <c r="F16" s="83"/>
      <c r="G16" s="83"/>
      <c r="H16" s="83"/>
      <c r="I16" s="83"/>
      <c r="J16" s="83"/>
      <c r="K16" s="84"/>
      <c r="L16" s="84"/>
      <c r="M16" s="84"/>
      <c r="N16" s="84"/>
      <c r="O16" s="84"/>
      <c r="P16" s="84"/>
      <c r="Q16" s="85"/>
      <c r="R16" s="85"/>
      <c r="S16" s="85"/>
      <c r="V16" s="2"/>
      <c r="W16" s="2"/>
      <c r="X16" s="86"/>
      <c r="Y16" s="87"/>
      <c r="Z16" s="12"/>
      <c r="AA16" s="2"/>
      <c r="AB16" s="12"/>
      <c r="AC16" s="12"/>
      <c r="AD16" s="5"/>
    </row>
    <row r="17" spans="2:30" ht="50.25" customHeight="1" x14ac:dyDescent="0.15">
      <c r="B17" s="124" t="s">
        <v>99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6"/>
      <c r="V17" s="2"/>
      <c r="W17" s="2"/>
      <c r="X17" s="86"/>
      <c r="Y17" s="87"/>
      <c r="Z17" s="12"/>
      <c r="AA17" s="2"/>
      <c r="AB17" s="12"/>
      <c r="AC17" s="12"/>
      <c r="AD17" s="5"/>
    </row>
    <row r="18" spans="2:30" ht="50.25" customHeight="1" x14ac:dyDescent="0.15">
      <c r="B18" s="110" t="s">
        <v>100</v>
      </c>
      <c r="C18" s="111"/>
      <c r="D18" s="112"/>
      <c r="E18" s="108" t="s">
        <v>102</v>
      </c>
      <c r="F18" s="109"/>
      <c r="G18" s="109"/>
      <c r="H18" s="127">
        <f>COUNTIF('第四面（別紙） 各戸'!I7:I106,"○")</f>
        <v>0</v>
      </c>
      <c r="I18" s="127"/>
      <c r="J18" s="89" t="s">
        <v>103</v>
      </c>
      <c r="K18" s="128" t="s">
        <v>104</v>
      </c>
      <c r="L18" s="109"/>
      <c r="M18" s="109"/>
      <c r="N18" s="91" t="s">
        <v>74</v>
      </c>
      <c r="O18" s="129" t="str">
        <f>基準値!M2</f>
        <v/>
      </c>
      <c r="P18" s="129"/>
      <c r="Q18" s="90" t="s">
        <v>75</v>
      </c>
      <c r="R18" s="127" t="str">
        <f>基準値!N2</f>
        <v/>
      </c>
      <c r="S18" s="130"/>
      <c r="V18" s="2"/>
      <c r="W18" s="2"/>
      <c r="X18" s="86"/>
      <c r="Y18" s="87"/>
      <c r="Z18" s="12"/>
      <c r="AA18" s="2"/>
      <c r="AB18" s="12"/>
      <c r="AC18" s="12"/>
      <c r="AD18" s="5"/>
    </row>
    <row r="19" spans="2:30" ht="50.25" customHeight="1" x14ac:dyDescent="0.15">
      <c r="B19" s="102" t="s">
        <v>101</v>
      </c>
      <c r="C19" s="103"/>
      <c r="D19" s="104"/>
      <c r="E19" s="108" t="s">
        <v>106</v>
      </c>
      <c r="F19" s="109"/>
      <c r="G19" s="109"/>
      <c r="H19" s="118" t="s">
        <v>113</v>
      </c>
      <c r="I19" s="119"/>
      <c r="J19" s="120"/>
      <c r="K19" s="121" t="str">
        <f>IFERROR(ROUNDUP(SUM('第四面（別紙） 各戸'!G$7:G$106)/E5,2),"")</f>
        <v/>
      </c>
      <c r="L19" s="122"/>
      <c r="M19" s="123"/>
      <c r="N19" s="118" t="s">
        <v>114</v>
      </c>
      <c r="O19" s="119"/>
      <c r="P19" s="120"/>
      <c r="Q19" s="121" t="str">
        <f>IFERROR(ROUNDUP(SUM('第四面（別紙） 各戸'!H$7:H$106)/E5,1),"")</f>
        <v/>
      </c>
      <c r="R19" s="122"/>
      <c r="S19" s="122"/>
      <c r="V19" s="2"/>
    </row>
    <row r="20" spans="2:30" ht="48" customHeight="1" x14ac:dyDescent="0.15">
      <c r="B20" s="105"/>
      <c r="C20" s="106"/>
      <c r="D20" s="107"/>
      <c r="E20" s="131" t="s">
        <v>105</v>
      </c>
      <c r="F20" s="132"/>
      <c r="G20" s="108"/>
      <c r="H20" s="118" t="s">
        <v>113</v>
      </c>
      <c r="I20" s="119"/>
      <c r="J20" s="120"/>
      <c r="K20" s="133" t="str">
        <f>基準値!M3</f>
        <v/>
      </c>
      <c r="L20" s="133"/>
      <c r="M20" s="133"/>
      <c r="N20" s="134" t="s">
        <v>114</v>
      </c>
      <c r="O20" s="135"/>
      <c r="P20" s="135"/>
      <c r="Q20" s="100" t="str">
        <f>基準値!N3</f>
        <v/>
      </c>
      <c r="R20" s="100"/>
      <c r="S20" s="101"/>
      <c r="V20" s="2"/>
    </row>
    <row r="21" spans="2:30" ht="23.25" customHeight="1" x14ac:dyDescent="0.15">
      <c r="B21" s="92"/>
      <c r="C21" s="92"/>
      <c r="D21" s="92"/>
      <c r="E21" s="93"/>
      <c r="F21" s="92"/>
      <c r="G21" s="92"/>
      <c r="H21" s="94"/>
      <c r="I21" s="95"/>
      <c r="J21" s="95"/>
      <c r="K21" s="80"/>
      <c r="L21" s="80"/>
      <c r="M21" s="80"/>
      <c r="N21" s="95"/>
      <c r="O21" s="95"/>
      <c r="P21" s="95"/>
      <c r="Q21" s="96"/>
      <c r="R21" s="96"/>
      <c r="S21" s="96"/>
      <c r="V21" s="2"/>
    </row>
    <row r="22" spans="2:30" ht="27" customHeight="1" x14ac:dyDescent="0.15">
      <c r="B22" s="18"/>
      <c r="C22" s="18" t="s">
        <v>98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V22" s="2"/>
    </row>
    <row r="23" spans="2:30" ht="67.5" customHeight="1" x14ac:dyDescent="0.15">
      <c r="B23" s="191"/>
      <c r="C23" s="192"/>
      <c r="D23" s="144" t="s">
        <v>50</v>
      </c>
      <c r="E23" s="145"/>
      <c r="F23" s="144" t="s">
        <v>51</v>
      </c>
      <c r="G23" s="145"/>
      <c r="H23" s="144" t="s">
        <v>66</v>
      </c>
      <c r="I23" s="145"/>
      <c r="J23" s="144" t="s">
        <v>65</v>
      </c>
      <c r="K23" s="145"/>
      <c r="L23" s="144" t="s">
        <v>64</v>
      </c>
      <c r="M23" s="145"/>
      <c r="N23" s="144" t="s">
        <v>36</v>
      </c>
      <c r="O23" s="145"/>
      <c r="P23" s="144" t="s">
        <v>37</v>
      </c>
      <c r="Q23" s="145"/>
      <c r="R23" s="195" t="s">
        <v>35</v>
      </c>
      <c r="S23" s="196"/>
      <c r="V23" s="2"/>
    </row>
    <row r="24" spans="2:30" ht="18" customHeight="1" x14ac:dyDescent="0.15">
      <c r="B24" s="193"/>
      <c r="C24" s="194"/>
      <c r="D24" s="136"/>
      <c r="E24" s="137"/>
      <c r="F24" s="136" t="s">
        <v>68</v>
      </c>
      <c r="G24" s="137"/>
      <c r="H24" s="136" t="s">
        <v>67</v>
      </c>
      <c r="I24" s="137"/>
      <c r="J24" s="136" t="s">
        <v>61</v>
      </c>
      <c r="K24" s="137"/>
      <c r="L24" s="136" t="s">
        <v>62</v>
      </c>
      <c r="M24" s="137"/>
      <c r="N24" s="136" t="s">
        <v>63</v>
      </c>
      <c r="O24" s="137"/>
      <c r="P24" s="136" t="s">
        <v>63</v>
      </c>
      <c r="Q24" s="137"/>
      <c r="R24" s="63"/>
      <c r="S24" s="51"/>
      <c r="V24" s="2"/>
    </row>
    <row r="25" spans="2:30" ht="48" customHeight="1" x14ac:dyDescent="0.15">
      <c r="B25" s="186" t="s">
        <v>52</v>
      </c>
      <c r="C25" s="187"/>
      <c r="D25" s="140" t="str">
        <f>IFERROR(VLOOKUP(MAX('第四面（別紙） 各戸'!U$7:U$106),'第四面（別紙） 各戸'!U$7:AA$106,7,FALSE),"")</f>
        <v/>
      </c>
      <c r="E25" s="141"/>
      <c r="F25" s="140" t="str">
        <f>IFERROR(VLOOKUP($D25,'第四面（別紙） 各戸'!$D$7:$N$106,2,FALSE),"")</f>
        <v/>
      </c>
      <c r="G25" s="141"/>
      <c r="H25" s="138" t="str">
        <f>IFERROR(VLOOKUP($D25,'第四面（別紙） 各戸'!$D$7:$N$106,3,FALSE),"")</f>
        <v/>
      </c>
      <c r="I25" s="139"/>
      <c r="J25" s="140" t="str">
        <f>IFERROR(VLOOKUP($D25,'第四面（別紙） 各戸'!$D$7:$N$106,4,FALSE),"")</f>
        <v/>
      </c>
      <c r="K25" s="141"/>
      <c r="L25" s="164" t="str">
        <f>IFERROR(VLOOKUP($D25,'第四面（別紙） 各戸'!$D$7:$N$106,5,FALSE),"")</f>
        <v/>
      </c>
      <c r="M25" s="165"/>
      <c r="N25" s="164" t="str">
        <f>IFERROR(VLOOKUP($D25,'第四面（別紙） 各戸'!$D$7:$N$106,7,FALSE),"")</f>
        <v/>
      </c>
      <c r="O25" s="165"/>
      <c r="P25" s="164" t="str">
        <f>IFERROR(VLOOKUP($D25,'第四面（別紙） 各戸'!$D$7:$N$106,8,FALSE),"")</f>
        <v/>
      </c>
      <c r="Q25" s="165"/>
      <c r="R25" s="197" t="str">
        <f>IFERROR(VLOOKUP($D25,'第四面（別紙） 各戸'!$D$7:$N$106,11,FALSE),"")</f>
        <v/>
      </c>
      <c r="S25" s="198"/>
      <c r="U25" s="5" t="s">
        <v>45</v>
      </c>
      <c r="V25" s="2"/>
    </row>
    <row r="26" spans="2:30" ht="48" customHeight="1" x14ac:dyDescent="0.15">
      <c r="B26" s="131" t="s">
        <v>53</v>
      </c>
      <c r="C26" s="188"/>
      <c r="D26" s="189" t="str">
        <f>IFERROR(VLOOKUP(MAX('第四面（別紙） 各戸'!Z$7:Z$106),'第四面（別紙） 各戸'!Z$7:AA$106,2,FALSE),"")</f>
        <v/>
      </c>
      <c r="E26" s="190"/>
      <c r="F26" s="189" t="str">
        <f>IFERROR(VLOOKUP($D26,'第四面（別紙） 各戸'!$D$7:$N$106,2,FALSE),"")</f>
        <v/>
      </c>
      <c r="G26" s="190"/>
      <c r="H26" s="142" t="str">
        <f>IFERROR(VLOOKUP($D26,'第四面（別紙） 各戸'!$D$7:$N$106,3,FALSE),"")</f>
        <v/>
      </c>
      <c r="I26" s="143"/>
      <c r="J26" s="189" t="str">
        <f>IFERROR(VLOOKUP($D26,'第四面（別紙） 各戸'!$D$7:$N$106,4,FALSE),"")</f>
        <v/>
      </c>
      <c r="K26" s="190"/>
      <c r="L26" s="166" t="str">
        <f>IFERROR(VLOOKUP($D26,'第四面（別紙） 各戸'!$D$7:$N$106,5,FALSE),"")</f>
        <v/>
      </c>
      <c r="M26" s="167"/>
      <c r="N26" s="166" t="str">
        <f>IFERROR(VLOOKUP($D26,'第四面（別紙） 各戸'!$D$7:$N$106,7,FALSE),"")</f>
        <v/>
      </c>
      <c r="O26" s="167"/>
      <c r="P26" s="166" t="str">
        <f>IFERROR(VLOOKUP($D26,'第四面（別紙） 各戸'!$D$7:$N$106,8,FALSE),"")</f>
        <v/>
      </c>
      <c r="Q26" s="167"/>
      <c r="R26" s="199" t="str">
        <f>IFERROR(VLOOKUP($D26,'第四面（別紙） 各戸'!$D$7:$N$106,11,FALSE),"")</f>
        <v/>
      </c>
      <c r="S26" s="200"/>
      <c r="U26" s="1" t="s">
        <v>46</v>
      </c>
      <c r="V26" s="2"/>
    </row>
    <row r="27" spans="2:30" ht="27" customHeight="1" x14ac:dyDescent="0.15">
      <c r="B27" s="4" t="s">
        <v>47</v>
      </c>
      <c r="C27" s="20"/>
      <c r="D27" s="20"/>
      <c r="E27" s="20"/>
      <c r="F27" s="20"/>
      <c r="G27" s="20"/>
      <c r="H27" s="21"/>
      <c r="I27" s="21"/>
      <c r="J27" s="20"/>
      <c r="K27" s="20"/>
      <c r="L27" s="22"/>
      <c r="M27" s="22"/>
      <c r="N27" s="22"/>
      <c r="O27" s="22"/>
      <c r="P27" s="22"/>
      <c r="Q27" s="22"/>
      <c r="R27" s="21"/>
      <c r="S27" s="21"/>
      <c r="V27" s="2"/>
    </row>
    <row r="28" spans="2:30" ht="27" customHeight="1" x14ac:dyDescent="0.15">
      <c r="B28" s="1" t="s">
        <v>48</v>
      </c>
    </row>
    <row r="29" spans="2:30" ht="27" customHeight="1" x14ac:dyDescent="0.15">
      <c r="B29" s="1" t="s">
        <v>49</v>
      </c>
    </row>
  </sheetData>
  <sheetProtection selectLockedCells="1"/>
  <mergeCells count="111">
    <mergeCell ref="V12:W14"/>
    <mergeCell ref="X11:X15"/>
    <mergeCell ref="Q14:S14"/>
    <mergeCell ref="E14:G14"/>
    <mergeCell ref="H14:J14"/>
    <mergeCell ref="K14:M14"/>
    <mergeCell ref="N13:P13"/>
    <mergeCell ref="K12:M12"/>
    <mergeCell ref="E13:G13"/>
    <mergeCell ref="H13:J13"/>
    <mergeCell ref="K13:M13"/>
    <mergeCell ref="N26:O26"/>
    <mergeCell ref="R23:S23"/>
    <mergeCell ref="R25:S25"/>
    <mergeCell ref="R26:S26"/>
    <mergeCell ref="J26:K26"/>
    <mergeCell ref="B9:D9"/>
    <mergeCell ref="B15:D15"/>
    <mergeCell ref="H15:J15"/>
    <mergeCell ref="E15:G15"/>
    <mergeCell ref="C14:D14"/>
    <mergeCell ref="C13:D13"/>
    <mergeCell ref="E11:G11"/>
    <mergeCell ref="H11:J11"/>
    <mergeCell ref="K11:M11"/>
    <mergeCell ref="F23:G23"/>
    <mergeCell ref="L23:M23"/>
    <mergeCell ref="L25:M25"/>
    <mergeCell ref="J23:K23"/>
    <mergeCell ref="N11:P11"/>
    <mergeCell ref="E9:G9"/>
    <mergeCell ref="H9:J9"/>
    <mergeCell ref="N12:P12"/>
    <mergeCell ref="E10:G10"/>
    <mergeCell ref="C11:D11"/>
    <mergeCell ref="F25:G25"/>
    <mergeCell ref="B25:C25"/>
    <mergeCell ref="B26:C26"/>
    <mergeCell ref="D23:E23"/>
    <mergeCell ref="D25:E25"/>
    <mergeCell ref="D26:E26"/>
    <mergeCell ref="B23:C24"/>
    <mergeCell ref="D24:E24"/>
    <mergeCell ref="F24:G24"/>
    <mergeCell ref="F26:G26"/>
    <mergeCell ref="B1:S1"/>
    <mergeCell ref="Q9:S9"/>
    <mergeCell ref="Q11:S11"/>
    <mergeCell ref="Q12:S12"/>
    <mergeCell ref="Q13:S13"/>
    <mergeCell ref="E12:G12"/>
    <mergeCell ref="H12:J12"/>
    <mergeCell ref="E7:J7"/>
    <mergeCell ref="B3:S3"/>
    <mergeCell ref="B4:D4"/>
    <mergeCell ref="E4:S4"/>
    <mergeCell ref="B5:D5"/>
    <mergeCell ref="E5:H5"/>
    <mergeCell ref="I5:J5"/>
    <mergeCell ref="K9:M9"/>
    <mergeCell ref="N9:P9"/>
    <mergeCell ref="B8:S8"/>
    <mergeCell ref="C12:D12"/>
    <mergeCell ref="H24:I24"/>
    <mergeCell ref="J24:K24"/>
    <mergeCell ref="L24:M24"/>
    <mergeCell ref="N24:O24"/>
    <mergeCell ref="H25:I25"/>
    <mergeCell ref="J25:K25"/>
    <mergeCell ref="H26:I26"/>
    <mergeCell ref="H23:I23"/>
    <mergeCell ref="O5:S5"/>
    <mergeCell ref="K5:N5"/>
    <mergeCell ref="K15:M15"/>
    <mergeCell ref="N14:P14"/>
    <mergeCell ref="N15:P15"/>
    <mergeCell ref="Q15:S15"/>
    <mergeCell ref="P24:Q24"/>
    <mergeCell ref="H10:J10"/>
    <mergeCell ref="K10:M10"/>
    <mergeCell ref="N10:P10"/>
    <mergeCell ref="P23:Q23"/>
    <mergeCell ref="P25:Q25"/>
    <mergeCell ref="P26:Q26"/>
    <mergeCell ref="L26:M26"/>
    <mergeCell ref="N23:O23"/>
    <mergeCell ref="N25:O25"/>
    <mergeCell ref="Q20:S20"/>
    <mergeCell ref="B19:D20"/>
    <mergeCell ref="E19:G19"/>
    <mergeCell ref="B6:D6"/>
    <mergeCell ref="E6:G6"/>
    <mergeCell ref="H6:J6"/>
    <mergeCell ref="K6:M6"/>
    <mergeCell ref="N6:P6"/>
    <mergeCell ref="Q6:S6"/>
    <mergeCell ref="H19:J19"/>
    <mergeCell ref="K19:M19"/>
    <mergeCell ref="N19:P19"/>
    <mergeCell ref="Q19:S19"/>
    <mergeCell ref="B17:S17"/>
    <mergeCell ref="B18:D18"/>
    <mergeCell ref="E18:G18"/>
    <mergeCell ref="H18:I18"/>
    <mergeCell ref="K18:M18"/>
    <mergeCell ref="O18:P18"/>
    <mergeCell ref="R18:S18"/>
    <mergeCell ref="E20:G20"/>
    <mergeCell ref="H20:J20"/>
    <mergeCell ref="K20:M20"/>
    <mergeCell ref="N20:P20"/>
  </mergeCells>
  <phoneticPr fontId="2"/>
  <dataValidations count="6">
    <dataValidation type="list" allowBlank="1" showInputMessage="1" showErrorMessage="1" sqref="C12:D14" xr:uid="{00000000-0002-0000-0000-000000000000}">
      <formula1>$Y$11:$Y$19</formula1>
    </dataValidation>
    <dataValidation type="list" allowBlank="1" showInputMessage="1" showErrorMessage="1" sqref="S6" xr:uid="{00000000-0002-0000-0000-000001000000}">
      <formula1>AB6:AC6</formula1>
    </dataValidation>
    <dataValidation type="list" allowBlank="1" showInputMessage="1" showErrorMessage="1" sqref="Q6" xr:uid="{00000000-0002-0000-0000-000002000000}">
      <formula1>V6:W6</formula1>
    </dataValidation>
    <dataValidation type="list" allowBlank="1" showInputMessage="1" showErrorMessage="1" sqref="R6" xr:uid="{00000000-0002-0000-0000-000003000000}">
      <formula1>W6:AB6</formula1>
    </dataValidation>
    <dataValidation type="list" allowBlank="1" showInputMessage="1" showErrorMessage="1" sqref="K6:M6" xr:uid="{00000000-0002-0000-0000-000004000000}">
      <formula1>$V$5:$W$5</formula1>
    </dataValidation>
    <dataValidation type="list" allowBlank="1" showInputMessage="1" showErrorMessage="1" sqref="O5:S5" xr:uid="{00000000-0002-0000-0000-000005000000}">
      <formula1>$Z$5:$AG$5</formula1>
    </dataValidation>
  </dataValidations>
  <pageMargins left="0.59055118110236227" right="0.39370078740157483" top="0.59055118110236227" bottom="0.59055118110236227" header="0.31496062992125984" footer="0.31496062992125984"/>
  <pageSetup paperSize="9" scale="74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AE106"/>
  <sheetViews>
    <sheetView showGridLines="0" view="pageBreakPreview" zoomScale="85" zoomScaleNormal="100" zoomScaleSheetLayoutView="85" workbookViewId="0"/>
  </sheetViews>
  <sheetFormatPr defaultColWidth="9" defaultRowHeight="14.25" customHeight="1" x14ac:dyDescent="0.15"/>
  <cols>
    <col min="1" max="1" width="2.5" style="1" customWidth="1"/>
    <col min="2" max="7" width="8.875" style="1" customWidth="1"/>
    <col min="8" max="8" width="8.875" style="6" customWidth="1"/>
    <col min="9" max="14" width="8.875" style="1" customWidth="1"/>
    <col min="15" max="15" width="9.125" style="78" hidden="1" customWidth="1"/>
    <col min="16" max="16" width="7.625" style="1" hidden="1" customWidth="1"/>
    <col min="17" max="21" width="5.875" style="1" hidden="1" customWidth="1"/>
    <col min="22" max="23" width="4.625" style="1" hidden="1" customWidth="1"/>
    <col min="24" max="27" width="5.875" style="1" hidden="1" customWidth="1"/>
    <col min="28" max="28" width="8.5" style="1" hidden="1" customWidth="1"/>
    <col min="29" max="29" width="4.625" style="1" hidden="1" customWidth="1"/>
    <col min="30" max="31" width="4.625" style="13" hidden="1" customWidth="1"/>
    <col min="32" max="32" width="15.875" style="1" customWidth="1"/>
    <col min="33" max="33" width="10.5" style="1" customWidth="1"/>
    <col min="34" max="16384" width="9" style="1"/>
  </cols>
  <sheetData>
    <row r="1" spans="2:31" ht="27" customHeight="1" x14ac:dyDescent="0.15">
      <c r="B1" s="50" t="s">
        <v>12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31" ht="21.75" customHeight="1" x14ac:dyDescent="0.15">
      <c r="B2" s="229" t="s">
        <v>2</v>
      </c>
      <c r="C2" s="231" t="s">
        <v>3</v>
      </c>
      <c r="D2" s="229" t="s">
        <v>4</v>
      </c>
      <c r="E2" s="229" t="s">
        <v>5</v>
      </c>
      <c r="F2" s="229" t="s">
        <v>6</v>
      </c>
      <c r="G2" s="110" t="s">
        <v>7</v>
      </c>
      <c r="H2" s="111"/>
      <c r="I2" s="111"/>
      <c r="J2" s="111"/>
      <c r="K2" s="111"/>
      <c r="L2" s="111"/>
      <c r="M2" s="111"/>
      <c r="N2" s="112"/>
    </row>
    <row r="3" spans="2:31" ht="30" customHeight="1" x14ac:dyDescent="0.15">
      <c r="B3" s="230"/>
      <c r="C3" s="232"/>
      <c r="D3" s="230"/>
      <c r="E3" s="230"/>
      <c r="F3" s="230"/>
      <c r="G3" s="169" t="s">
        <v>8</v>
      </c>
      <c r="H3" s="170"/>
      <c r="I3" s="180"/>
      <c r="J3" s="149" t="s">
        <v>9</v>
      </c>
      <c r="K3" s="150"/>
      <c r="L3" s="150"/>
      <c r="M3" s="150"/>
      <c r="N3" s="151"/>
    </row>
    <row r="4" spans="2:31" ht="60.75" customHeight="1" x14ac:dyDescent="0.15">
      <c r="B4" s="230"/>
      <c r="C4" s="232"/>
      <c r="D4" s="230"/>
      <c r="E4" s="230"/>
      <c r="F4" s="230"/>
      <c r="G4" s="234" t="s">
        <v>59</v>
      </c>
      <c r="H4" s="236" t="s">
        <v>60</v>
      </c>
      <c r="I4" s="238" t="s">
        <v>10</v>
      </c>
      <c r="J4" s="234" t="s">
        <v>36</v>
      </c>
      <c r="K4" s="238" t="s">
        <v>37</v>
      </c>
      <c r="L4" s="48" t="s">
        <v>36</v>
      </c>
      <c r="M4" s="49" t="s">
        <v>37</v>
      </c>
      <c r="N4" s="238" t="s">
        <v>11</v>
      </c>
    </row>
    <row r="5" spans="2:31" ht="18.75" customHeight="1" x14ac:dyDescent="0.15">
      <c r="B5" s="230"/>
      <c r="C5" s="232"/>
      <c r="D5" s="230"/>
      <c r="E5" s="230"/>
      <c r="F5" s="230"/>
      <c r="G5" s="235"/>
      <c r="H5" s="237"/>
      <c r="I5" s="239"/>
      <c r="J5" s="235"/>
      <c r="K5" s="239"/>
      <c r="L5" s="26" t="s">
        <v>29</v>
      </c>
      <c r="M5" s="27" t="s">
        <v>29</v>
      </c>
      <c r="N5" s="239"/>
      <c r="P5" s="233" t="s">
        <v>38</v>
      </c>
      <c r="Q5" s="233" t="s">
        <v>39</v>
      </c>
      <c r="R5" s="233"/>
      <c r="S5" s="233"/>
      <c r="T5" s="233"/>
      <c r="U5" s="233"/>
      <c r="V5" s="233" t="s">
        <v>43</v>
      </c>
      <c r="W5" s="233"/>
      <c r="X5" s="233"/>
      <c r="Y5" s="233"/>
      <c r="Z5" s="233"/>
      <c r="AA5" s="233" t="s">
        <v>44</v>
      </c>
    </row>
    <row r="6" spans="2:31" ht="22.5" customHeight="1" x14ac:dyDescent="0.15">
      <c r="B6" s="28"/>
      <c r="C6" s="29"/>
      <c r="D6" s="28"/>
      <c r="E6" s="30" t="s">
        <v>54</v>
      </c>
      <c r="F6" s="30" t="s">
        <v>55</v>
      </c>
      <c r="G6" s="31" t="s">
        <v>56</v>
      </c>
      <c r="H6" s="32" t="s">
        <v>57</v>
      </c>
      <c r="I6" s="33"/>
      <c r="J6" s="34" t="s">
        <v>58</v>
      </c>
      <c r="K6" s="62" t="s">
        <v>58</v>
      </c>
      <c r="L6" s="61" t="s">
        <v>58</v>
      </c>
      <c r="M6" s="35" t="s">
        <v>58</v>
      </c>
      <c r="N6" s="36"/>
      <c r="P6" s="233"/>
      <c r="Q6" s="233" t="s">
        <v>40</v>
      </c>
      <c r="R6" s="233"/>
      <c r="S6" s="233" t="s">
        <v>41</v>
      </c>
      <c r="T6" s="233"/>
      <c r="U6" s="19" t="s">
        <v>42</v>
      </c>
      <c r="V6" s="233" t="s">
        <v>40</v>
      </c>
      <c r="W6" s="233"/>
      <c r="X6" s="233" t="s">
        <v>41</v>
      </c>
      <c r="Y6" s="233"/>
      <c r="Z6" s="19" t="s">
        <v>42</v>
      </c>
      <c r="AA6" s="233"/>
      <c r="AD6" s="14" t="s">
        <v>26</v>
      </c>
      <c r="AE6" s="14" t="s">
        <v>27</v>
      </c>
    </row>
    <row r="7" spans="2:31" s="5" customFormat="1" ht="16.5" customHeight="1" x14ac:dyDescent="0.15">
      <c r="B7" s="97">
        <v>1</v>
      </c>
      <c r="C7" s="38"/>
      <c r="D7" s="37"/>
      <c r="E7" s="37"/>
      <c r="F7" s="39"/>
      <c r="G7" s="40"/>
      <c r="H7" s="41"/>
      <c r="I7" s="42" t="str">
        <f>IF(AD7="","",IF(AND(AD7="○",AE7="○"),"○","×"))</f>
        <v/>
      </c>
      <c r="J7" s="43"/>
      <c r="K7" s="44"/>
      <c r="L7" s="43"/>
      <c r="M7" s="44"/>
      <c r="N7" s="45" t="str">
        <f>IF($M7="","",ROUNDUP($L7/$M7,2))</f>
        <v/>
      </c>
      <c r="O7" s="79" t="e">
        <f>IF(AND(SMALL($P$7:$P$106,ROUNDUP('第四面（別紙）集計'!$E$5/2,0))=MAX($P$7:$P$106),ISNUMBER($N7),$P7=MAX($P$7:$P$106)),"代表&amp;最大",IF($P7=SMALL($P$7:$P$106,ROUNDUP('第四面（別紙）集計'!$E$5/2,0)),"代表",IF($P7=MAX($P$7:$P$106),"最大","")))</f>
        <v>#NUM!</v>
      </c>
      <c r="P7" s="23" t="str">
        <f>IF($M7="","",$L7/$M7)</f>
        <v/>
      </c>
      <c r="Q7" s="24" t="e">
        <f>IF(OR($O7="代表",$O7="代表&amp;最大"),$G7,"")</f>
        <v>#NUM!</v>
      </c>
      <c r="R7" s="24" t="e">
        <f>IF($Q7=SMALL($Q$7:$Q$106,ROUNDUP(COUNT($Q$7:$Q$106)/2,0)),"代表","")</f>
        <v>#NUM!</v>
      </c>
      <c r="S7" s="24" t="e">
        <f>IF($R7="","",$H7)</f>
        <v>#NUM!</v>
      </c>
      <c r="T7" s="24" t="e">
        <f>IF($S7=SMALL($S$7:$S$106,ROUNDUP(COUNT($S$7:$S$106)/2,0)),"代表","")</f>
        <v>#NUM!</v>
      </c>
      <c r="U7" s="24" t="e">
        <f>IF($T7="","",$F7)</f>
        <v>#NUM!</v>
      </c>
      <c r="V7" s="24" t="e">
        <f>IF(OR($O7="最大",$O7="代表&amp;最大"),$G7,"")</f>
        <v>#NUM!</v>
      </c>
      <c r="W7" s="24" t="e">
        <f>IF($V7=MAX($V$7:$V$106),"最大","")</f>
        <v>#NUM!</v>
      </c>
      <c r="X7" s="24" t="e">
        <f>IF($W7="","",$H7)</f>
        <v>#NUM!</v>
      </c>
      <c r="Y7" s="24" t="e">
        <f>IF($X7=MAX($X$7:$X$106),"最大","")</f>
        <v>#NUM!</v>
      </c>
      <c r="Z7" s="24" t="e">
        <f>IF($Y7="","",$F7)</f>
        <v>#NUM!</v>
      </c>
      <c r="AA7" s="24" t="str">
        <f>IF($D7="","",$D7)</f>
        <v/>
      </c>
      <c r="AD7" s="14" t="str">
        <f>IF(OR(G7=""),"",IF(G7&lt;=基準値!M$2=TRUE,"○","×"))</f>
        <v/>
      </c>
      <c r="AE7" s="14" t="str">
        <f>IF(OR(H7=""),"",IF(H7&lt;=基準値!N$2=TRUE,"○","×"))</f>
        <v/>
      </c>
    </row>
    <row r="8" spans="2:31" ht="16.5" customHeight="1" x14ac:dyDescent="0.15">
      <c r="B8" s="98">
        <v>2</v>
      </c>
      <c r="C8" s="38"/>
      <c r="D8" s="46"/>
      <c r="E8" s="46"/>
      <c r="F8" s="39"/>
      <c r="G8" s="40"/>
      <c r="H8" s="47"/>
      <c r="I8" s="42" t="str">
        <f t="shared" ref="I8:I38" si="0">IF(AD8="","",IF(AND(AD8="○",AE8="○"),"○","×"))</f>
        <v/>
      </c>
      <c r="J8" s="43"/>
      <c r="K8" s="44"/>
      <c r="L8" s="43"/>
      <c r="M8" s="44"/>
      <c r="N8" s="45" t="str">
        <f t="shared" ref="N8:N9" si="1">IF($M8="","",ROUNDUP($L8/$M8,2))</f>
        <v/>
      </c>
      <c r="O8" s="79" t="e">
        <f>IF(AND(SMALL($P$7:$P$106,ROUNDUP('第四面（別紙）集計'!$E$5/2,0))=MAX($P$7:$P$106),ISNUMBER($N8),$P8=MAX($P$7:$P$106)),"代表&amp;最大",IF($P8=SMALL($P$7:$P$106,ROUNDUP('第四面（別紙）集計'!$E$5/2,0)),"代表",IF($P8=MAX($P$7:$P$106),"最大","")))</f>
        <v>#NUM!</v>
      </c>
      <c r="P8" s="23" t="str">
        <f t="shared" ref="P8:P71" si="2">IF($M8="","",$L8/$M8)</f>
        <v/>
      </c>
      <c r="Q8" s="24" t="e">
        <f t="shared" ref="Q8:Q71" si="3">IF(OR($O8="代表",$O8="代表&amp;最大"),$G8,"")</f>
        <v>#NUM!</v>
      </c>
      <c r="R8" s="24" t="e">
        <f t="shared" ref="R8:R71" si="4">IF($Q8=SMALL($Q$7:$Q$106,ROUNDUP(COUNT($Q$7:$Q$106)/2,0)),"代表","")</f>
        <v>#NUM!</v>
      </c>
      <c r="S8" s="24" t="e">
        <f t="shared" ref="S8:S71" si="5">IF($R8="","",$H8)</f>
        <v>#NUM!</v>
      </c>
      <c r="T8" s="24" t="e">
        <f t="shared" ref="T8:T71" si="6">IF($S8=SMALL($S$7:$S$106,ROUNDUP(COUNT($S$7:$S$106)/2,0)),"代表","")</f>
        <v>#NUM!</v>
      </c>
      <c r="U8" s="24" t="e">
        <f t="shared" ref="U8:U71" si="7">IF($T8="","",$F8)</f>
        <v>#NUM!</v>
      </c>
      <c r="V8" s="24" t="e">
        <f t="shared" ref="V8:V71" si="8">IF(OR($O8="最大",$O8="代表&amp;最大"),$G8,"")</f>
        <v>#NUM!</v>
      </c>
      <c r="W8" s="24" t="e">
        <f t="shared" ref="W8:W71" si="9">IF($V8=MAX($V$7:$V$106),"最大","")</f>
        <v>#NUM!</v>
      </c>
      <c r="X8" s="24" t="e">
        <f t="shared" ref="X8:X71" si="10">IF($W8="","",$H8)</f>
        <v>#NUM!</v>
      </c>
      <c r="Y8" s="24" t="e">
        <f t="shared" ref="Y8:Y71" si="11">IF($X8=MAX($X$7:$X$106),"最大","")</f>
        <v>#NUM!</v>
      </c>
      <c r="Z8" s="24" t="e">
        <f t="shared" ref="Z8:Z71" si="12">IF($Y8="","",$F8)</f>
        <v>#NUM!</v>
      </c>
      <c r="AA8" s="24" t="str">
        <f t="shared" ref="AA8:AA71" si="13">IF($D8="","",$D8)</f>
        <v/>
      </c>
      <c r="AD8" s="14" t="str">
        <f>IF(OR(G8=""),"",IF(G8&lt;=基準値!M$2=TRUE,"○","×"))</f>
        <v/>
      </c>
      <c r="AE8" s="14" t="str">
        <f>IF(OR(H8=""),"",IF(H8&lt;=基準値!N$2=TRUE,"○","×"))</f>
        <v/>
      </c>
    </row>
    <row r="9" spans="2:31" ht="16.5" customHeight="1" x14ac:dyDescent="0.15">
      <c r="B9" s="98">
        <v>3</v>
      </c>
      <c r="C9" s="38"/>
      <c r="D9" s="46"/>
      <c r="E9" s="46"/>
      <c r="F9" s="39"/>
      <c r="G9" s="40"/>
      <c r="H9" s="47"/>
      <c r="I9" s="42" t="str">
        <f t="shared" si="0"/>
        <v/>
      </c>
      <c r="J9" s="43"/>
      <c r="K9" s="44"/>
      <c r="L9" s="43"/>
      <c r="M9" s="44"/>
      <c r="N9" s="45" t="str">
        <f t="shared" si="1"/>
        <v/>
      </c>
      <c r="O9" s="79" t="e">
        <f>IF(AND(SMALL($P$7:$P$106,ROUNDUP('第四面（別紙）集計'!$E$5/2,0))=MAX($P$7:$P$106),ISNUMBER($N9),$P9=MAX($P$7:$P$106)),"代表&amp;最大",IF($P9=SMALL($P$7:$P$106,ROUNDUP('第四面（別紙）集計'!$E$5/2,0)),"代表",IF($P9=MAX($P$7:$P$106),"最大","")))</f>
        <v>#NUM!</v>
      </c>
      <c r="P9" s="23" t="str">
        <f t="shared" si="2"/>
        <v/>
      </c>
      <c r="Q9" s="24" t="e">
        <f t="shared" si="3"/>
        <v>#NUM!</v>
      </c>
      <c r="R9" s="24" t="e">
        <f t="shared" si="4"/>
        <v>#NUM!</v>
      </c>
      <c r="S9" s="24" t="e">
        <f t="shared" si="5"/>
        <v>#NUM!</v>
      </c>
      <c r="T9" s="24" t="e">
        <f t="shared" si="6"/>
        <v>#NUM!</v>
      </c>
      <c r="U9" s="24" t="e">
        <f t="shared" si="7"/>
        <v>#NUM!</v>
      </c>
      <c r="V9" s="24" t="e">
        <f t="shared" si="8"/>
        <v>#NUM!</v>
      </c>
      <c r="W9" s="24" t="e">
        <f t="shared" si="9"/>
        <v>#NUM!</v>
      </c>
      <c r="X9" s="24" t="e">
        <f t="shared" si="10"/>
        <v>#NUM!</v>
      </c>
      <c r="Y9" s="24" t="e">
        <f t="shared" si="11"/>
        <v>#NUM!</v>
      </c>
      <c r="Z9" s="24" t="e">
        <f t="shared" si="12"/>
        <v>#NUM!</v>
      </c>
      <c r="AA9" s="24" t="str">
        <f t="shared" si="13"/>
        <v/>
      </c>
      <c r="AD9" s="14" t="str">
        <f>IF(OR(G9=""),"",IF(G9&lt;=基準値!M$2=TRUE,"○","×"))</f>
        <v/>
      </c>
      <c r="AE9" s="14" t="str">
        <f>IF(OR(H9=""),"",IF(H9&lt;=基準値!N$2=TRUE,"○","×"))</f>
        <v/>
      </c>
    </row>
    <row r="10" spans="2:31" ht="16.5" customHeight="1" x14ac:dyDescent="0.15">
      <c r="B10" s="98">
        <v>4</v>
      </c>
      <c r="C10" s="38"/>
      <c r="D10" s="46"/>
      <c r="E10" s="46"/>
      <c r="F10" s="39"/>
      <c r="G10" s="40"/>
      <c r="H10" s="47"/>
      <c r="I10" s="42" t="str">
        <f t="shared" si="0"/>
        <v/>
      </c>
      <c r="J10" s="43"/>
      <c r="K10" s="44"/>
      <c r="L10" s="43"/>
      <c r="M10" s="44"/>
      <c r="N10" s="45" t="str">
        <f>IF($M10="","",ROUNDUP($L10/$M10,2))</f>
        <v/>
      </c>
      <c r="O10" s="79" t="e">
        <f>IF(AND(SMALL($P$7:$P$106,ROUNDUP('第四面（別紙）集計'!$E$5/2,0))=MAX($P$7:$P$106),ISNUMBER($N10),$P10=MAX($P$7:$P$106)),"代表&amp;最大",IF($P10=SMALL($P$7:$P$106,ROUNDUP('第四面（別紙）集計'!$E$5/2,0)),"代表",IF($P10=MAX($P$7:$P$106),"最大","")))</f>
        <v>#NUM!</v>
      </c>
      <c r="P10" s="23" t="str">
        <f t="shared" si="2"/>
        <v/>
      </c>
      <c r="Q10" s="24" t="e">
        <f t="shared" si="3"/>
        <v>#NUM!</v>
      </c>
      <c r="R10" s="24" t="e">
        <f t="shared" si="4"/>
        <v>#NUM!</v>
      </c>
      <c r="S10" s="24" t="e">
        <f t="shared" si="5"/>
        <v>#NUM!</v>
      </c>
      <c r="T10" s="24" t="e">
        <f t="shared" si="6"/>
        <v>#NUM!</v>
      </c>
      <c r="U10" s="24" t="e">
        <f t="shared" si="7"/>
        <v>#NUM!</v>
      </c>
      <c r="V10" s="24" t="e">
        <f t="shared" si="8"/>
        <v>#NUM!</v>
      </c>
      <c r="W10" s="24" t="e">
        <f t="shared" si="9"/>
        <v>#NUM!</v>
      </c>
      <c r="X10" s="24" t="e">
        <f t="shared" si="10"/>
        <v>#NUM!</v>
      </c>
      <c r="Y10" s="24" t="e">
        <f t="shared" si="11"/>
        <v>#NUM!</v>
      </c>
      <c r="Z10" s="24" t="e">
        <f t="shared" si="12"/>
        <v>#NUM!</v>
      </c>
      <c r="AA10" s="24" t="str">
        <f t="shared" si="13"/>
        <v/>
      </c>
      <c r="AD10" s="14" t="str">
        <f>IF(OR(G10=""),"",IF(G10&lt;=基準値!M$2=TRUE,"○","×"))</f>
        <v/>
      </c>
      <c r="AE10" s="14" t="str">
        <f>IF(OR(H10=""),"",IF(H10&lt;=基準値!N$2=TRUE,"○","×"))</f>
        <v/>
      </c>
    </row>
    <row r="11" spans="2:31" ht="16.5" customHeight="1" x14ac:dyDescent="0.15">
      <c r="B11" s="98">
        <v>5</v>
      </c>
      <c r="C11" s="38"/>
      <c r="D11" s="46"/>
      <c r="E11" s="46"/>
      <c r="F11" s="39"/>
      <c r="G11" s="40"/>
      <c r="H11" s="47"/>
      <c r="I11" s="42" t="str">
        <f t="shared" si="0"/>
        <v/>
      </c>
      <c r="J11" s="43"/>
      <c r="K11" s="44"/>
      <c r="L11" s="43"/>
      <c r="M11" s="44"/>
      <c r="N11" s="45" t="str">
        <f t="shared" ref="N11:N74" si="14">IF($M11="","",ROUNDUP($L11/$M11,2))</f>
        <v/>
      </c>
      <c r="O11" s="79" t="e">
        <f>IF(AND(SMALL($P$7:$P$106,ROUNDUP('第四面（別紙）集計'!$E$5/2,0))=MAX($P$7:$P$106),ISNUMBER($N11),$P11=MAX($P$7:$P$106)),"代表&amp;最大",IF($P11=SMALL($P$7:$P$106,ROUNDUP('第四面（別紙）集計'!$E$5/2,0)),"代表",IF($P11=MAX($P$7:$P$106),"最大","")))</f>
        <v>#NUM!</v>
      </c>
      <c r="P11" s="23" t="str">
        <f t="shared" si="2"/>
        <v/>
      </c>
      <c r="Q11" s="24" t="e">
        <f t="shared" si="3"/>
        <v>#NUM!</v>
      </c>
      <c r="R11" s="24" t="e">
        <f t="shared" si="4"/>
        <v>#NUM!</v>
      </c>
      <c r="S11" s="24" t="e">
        <f t="shared" si="5"/>
        <v>#NUM!</v>
      </c>
      <c r="T11" s="24" t="e">
        <f t="shared" si="6"/>
        <v>#NUM!</v>
      </c>
      <c r="U11" s="24" t="e">
        <f t="shared" si="7"/>
        <v>#NUM!</v>
      </c>
      <c r="V11" s="24" t="e">
        <f t="shared" si="8"/>
        <v>#NUM!</v>
      </c>
      <c r="W11" s="24" t="e">
        <f t="shared" si="9"/>
        <v>#NUM!</v>
      </c>
      <c r="X11" s="24" t="e">
        <f t="shared" si="10"/>
        <v>#NUM!</v>
      </c>
      <c r="Y11" s="24" t="e">
        <f t="shared" si="11"/>
        <v>#NUM!</v>
      </c>
      <c r="Z11" s="24" t="e">
        <f t="shared" si="12"/>
        <v>#NUM!</v>
      </c>
      <c r="AA11" s="24" t="str">
        <f t="shared" si="13"/>
        <v/>
      </c>
      <c r="AD11" s="14" t="str">
        <f>IF(OR(G11=""),"",IF(G11&lt;=基準値!M$2=TRUE,"○","×"))</f>
        <v/>
      </c>
      <c r="AE11" s="14" t="str">
        <f>IF(OR(H11=""),"",IF(H11&lt;=基準値!N$2=TRUE,"○","×"))</f>
        <v/>
      </c>
    </row>
    <row r="12" spans="2:31" ht="16.5" customHeight="1" x14ac:dyDescent="0.15">
      <c r="B12" s="98">
        <v>6</v>
      </c>
      <c r="C12" s="38"/>
      <c r="D12" s="46"/>
      <c r="E12" s="46"/>
      <c r="F12" s="39"/>
      <c r="G12" s="40"/>
      <c r="H12" s="47"/>
      <c r="I12" s="42" t="str">
        <f t="shared" si="0"/>
        <v/>
      </c>
      <c r="J12" s="43"/>
      <c r="K12" s="44"/>
      <c r="L12" s="43"/>
      <c r="M12" s="44"/>
      <c r="N12" s="45" t="str">
        <f t="shared" si="14"/>
        <v/>
      </c>
      <c r="O12" s="79" t="e">
        <f>IF(AND(SMALL($P$7:$P$106,ROUNDUP('第四面（別紙）集計'!$E$5/2,0))=MAX($P$7:$P$106),ISNUMBER($N12),$P12=MAX($P$7:$P$106)),"代表&amp;最大",IF($P12=SMALL($P$7:$P$106,ROUNDUP('第四面（別紙）集計'!$E$5/2,0)),"代表",IF($P12=MAX($P$7:$P$106),"最大","")))</f>
        <v>#NUM!</v>
      </c>
      <c r="P12" s="23" t="str">
        <f t="shared" si="2"/>
        <v/>
      </c>
      <c r="Q12" s="24" t="e">
        <f t="shared" si="3"/>
        <v>#NUM!</v>
      </c>
      <c r="R12" s="24" t="e">
        <f t="shared" si="4"/>
        <v>#NUM!</v>
      </c>
      <c r="S12" s="24" t="e">
        <f t="shared" si="5"/>
        <v>#NUM!</v>
      </c>
      <c r="T12" s="24" t="e">
        <f t="shared" si="6"/>
        <v>#NUM!</v>
      </c>
      <c r="U12" s="24" t="e">
        <f t="shared" si="7"/>
        <v>#NUM!</v>
      </c>
      <c r="V12" s="24" t="e">
        <f t="shared" si="8"/>
        <v>#NUM!</v>
      </c>
      <c r="W12" s="24" t="e">
        <f t="shared" si="9"/>
        <v>#NUM!</v>
      </c>
      <c r="X12" s="24" t="e">
        <f t="shared" si="10"/>
        <v>#NUM!</v>
      </c>
      <c r="Y12" s="24" t="e">
        <f t="shared" si="11"/>
        <v>#NUM!</v>
      </c>
      <c r="Z12" s="24" t="e">
        <f t="shared" si="12"/>
        <v>#NUM!</v>
      </c>
      <c r="AA12" s="24" t="str">
        <f t="shared" si="13"/>
        <v/>
      </c>
      <c r="AD12" s="14" t="str">
        <f>IF(OR(G12=""),"",IF(G12&lt;=基準値!M$2=TRUE,"○","×"))</f>
        <v/>
      </c>
      <c r="AE12" s="14" t="str">
        <f>IF(OR(H12=""),"",IF(H12&lt;=基準値!N$2=TRUE,"○","×"))</f>
        <v/>
      </c>
    </row>
    <row r="13" spans="2:31" ht="16.5" customHeight="1" x14ac:dyDescent="0.15">
      <c r="B13" s="98">
        <v>7</v>
      </c>
      <c r="C13" s="38"/>
      <c r="D13" s="46"/>
      <c r="E13" s="46"/>
      <c r="F13" s="39"/>
      <c r="G13" s="40"/>
      <c r="H13" s="47"/>
      <c r="I13" s="42" t="str">
        <f t="shared" si="0"/>
        <v/>
      </c>
      <c r="J13" s="43"/>
      <c r="K13" s="44"/>
      <c r="L13" s="43"/>
      <c r="M13" s="44"/>
      <c r="N13" s="45" t="str">
        <f t="shared" si="14"/>
        <v/>
      </c>
      <c r="O13" s="79" t="e">
        <f>IF(AND(SMALL($P$7:$P$106,ROUNDUP('第四面（別紙）集計'!$E$5/2,0))=MAX($P$7:$P$106),ISNUMBER($N13),$P13=MAX($P$7:$P$106)),"代表&amp;最大",IF($P13=SMALL($P$7:$P$106,ROUNDUP('第四面（別紙）集計'!$E$5/2,0)),"代表",IF($P13=MAX($P$7:$P$106),"最大","")))</f>
        <v>#NUM!</v>
      </c>
      <c r="P13" s="23" t="str">
        <f t="shared" si="2"/>
        <v/>
      </c>
      <c r="Q13" s="24" t="e">
        <f t="shared" si="3"/>
        <v>#NUM!</v>
      </c>
      <c r="R13" s="24" t="e">
        <f t="shared" si="4"/>
        <v>#NUM!</v>
      </c>
      <c r="S13" s="25" t="e">
        <f t="shared" si="5"/>
        <v>#NUM!</v>
      </c>
      <c r="T13" s="24" t="e">
        <f t="shared" si="6"/>
        <v>#NUM!</v>
      </c>
      <c r="U13" s="24" t="e">
        <f t="shared" si="7"/>
        <v>#NUM!</v>
      </c>
      <c r="V13" s="24" t="e">
        <f t="shared" si="8"/>
        <v>#NUM!</v>
      </c>
      <c r="W13" s="24" t="e">
        <f t="shared" si="9"/>
        <v>#NUM!</v>
      </c>
      <c r="X13" s="24" t="e">
        <f t="shared" si="10"/>
        <v>#NUM!</v>
      </c>
      <c r="Y13" s="24" t="e">
        <f t="shared" si="11"/>
        <v>#NUM!</v>
      </c>
      <c r="Z13" s="24" t="e">
        <f t="shared" si="12"/>
        <v>#NUM!</v>
      </c>
      <c r="AA13" s="24" t="str">
        <f t="shared" si="13"/>
        <v/>
      </c>
      <c r="AD13" s="14" t="str">
        <f>IF(OR(G13=""),"",IF(G13&lt;=基準値!M$2=TRUE,"○","×"))</f>
        <v/>
      </c>
      <c r="AE13" s="14" t="str">
        <f>IF(OR(H13=""),"",IF(H13&lt;=基準値!N$2=TRUE,"○","×"))</f>
        <v/>
      </c>
    </row>
    <row r="14" spans="2:31" ht="16.5" customHeight="1" x14ac:dyDescent="0.15">
      <c r="B14" s="98">
        <v>8</v>
      </c>
      <c r="C14" s="38"/>
      <c r="D14" s="46"/>
      <c r="E14" s="46"/>
      <c r="F14" s="39"/>
      <c r="G14" s="40"/>
      <c r="H14" s="47"/>
      <c r="I14" s="42" t="str">
        <f t="shared" si="0"/>
        <v/>
      </c>
      <c r="J14" s="43"/>
      <c r="K14" s="44"/>
      <c r="L14" s="43"/>
      <c r="M14" s="44"/>
      <c r="N14" s="45" t="str">
        <f t="shared" si="14"/>
        <v/>
      </c>
      <c r="O14" s="79" t="e">
        <f>IF(AND(SMALL($P$7:$P$106,ROUNDUP('第四面（別紙）集計'!$E$5/2,0))=MAX($P$7:$P$106),ISNUMBER($N14),$P14=MAX($P$7:$P$106)),"代表&amp;最大",IF($P14=SMALL($P$7:$P$106,ROUNDUP('第四面（別紙）集計'!$E$5/2,0)),"代表",IF($P14=MAX($P$7:$P$106),"最大","")))</f>
        <v>#NUM!</v>
      </c>
      <c r="P14" s="23" t="str">
        <f t="shared" si="2"/>
        <v/>
      </c>
      <c r="Q14" s="24" t="e">
        <f t="shared" si="3"/>
        <v>#NUM!</v>
      </c>
      <c r="R14" s="24" t="e">
        <f t="shared" si="4"/>
        <v>#NUM!</v>
      </c>
      <c r="S14" s="25" t="e">
        <f t="shared" si="5"/>
        <v>#NUM!</v>
      </c>
      <c r="T14" s="24" t="e">
        <f t="shared" si="6"/>
        <v>#NUM!</v>
      </c>
      <c r="U14" s="24" t="e">
        <f t="shared" si="7"/>
        <v>#NUM!</v>
      </c>
      <c r="V14" s="24" t="e">
        <f t="shared" si="8"/>
        <v>#NUM!</v>
      </c>
      <c r="W14" s="24" t="e">
        <f t="shared" si="9"/>
        <v>#NUM!</v>
      </c>
      <c r="X14" s="24" t="e">
        <f t="shared" si="10"/>
        <v>#NUM!</v>
      </c>
      <c r="Y14" s="24" t="e">
        <f t="shared" si="11"/>
        <v>#NUM!</v>
      </c>
      <c r="Z14" s="24" t="e">
        <f t="shared" si="12"/>
        <v>#NUM!</v>
      </c>
      <c r="AA14" s="24" t="str">
        <f t="shared" si="13"/>
        <v/>
      </c>
      <c r="AD14" s="14" t="str">
        <f>IF(OR(G14=""),"",IF(G14&lt;=基準値!M$2=TRUE,"○","×"))</f>
        <v/>
      </c>
      <c r="AE14" s="14" t="str">
        <f>IF(OR(H14=""),"",IF(H14&lt;=基準値!N$2=TRUE,"○","×"))</f>
        <v/>
      </c>
    </row>
    <row r="15" spans="2:31" ht="16.5" customHeight="1" x14ac:dyDescent="0.15">
      <c r="B15" s="98">
        <v>9</v>
      </c>
      <c r="C15" s="38"/>
      <c r="D15" s="46"/>
      <c r="E15" s="46"/>
      <c r="F15" s="39"/>
      <c r="G15" s="40"/>
      <c r="H15" s="47"/>
      <c r="I15" s="42" t="str">
        <f t="shared" si="0"/>
        <v/>
      </c>
      <c r="J15" s="43"/>
      <c r="K15" s="44"/>
      <c r="L15" s="43"/>
      <c r="M15" s="44"/>
      <c r="N15" s="45" t="str">
        <f t="shared" si="14"/>
        <v/>
      </c>
      <c r="O15" s="79" t="e">
        <f>IF(AND(SMALL($P$7:$P$106,ROUNDUP('第四面（別紙）集計'!$E$5/2,0))=MAX($P$7:$P$106),ISNUMBER($N15),$P15=MAX($P$7:$P$106)),"代表&amp;最大",IF($P15=SMALL($P$7:$P$106,ROUNDUP('第四面（別紙）集計'!$E$5/2,0)),"代表",IF($P15=MAX($P$7:$P$106),"最大","")))</f>
        <v>#NUM!</v>
      </c>
      <c r="P15" s="23" t="str">
        <f t="shared" si="2"/>
        <v/>
      </c>
      <c r="Q15" s="24" t="e">
        <f t="shared" si="3"/>
        <v>#NUM!</v>
      </c>
      <c r="R15" s="24" t="e">
        <f t="shared" si="4"/>
        <v>#NUM!</v>
      </c>
      <c r="S15" s="24" t="e">
        <f t="shared" si="5"/>
        <v>#NUM!</v>
      </c>
      <c r="T15" s="24" t="e">
        <f t="shared" si="6"/>
        <v>#NUM!</v>
      </c>
      <c r="U15" s="24" t="e">
        <f t="shared" si="7"/>
        <v>#NUM!</v>
      </c>
      <c r="V15" s="24" t="e">
        <f t="shared" si="8"/>
        <v>#NUM!</v>
      </c>
      <c r="W15" s="24" t="e">
        <f t="shared" si="9"/>
        <v>#NUM!</v>
      </c>
      <c r="X15" s="24" t="e">
        <f t="shared" si="10"/>
        <v>#NUM!</v>
      </c>
      <c r="Y15" s="24" t="e">
        <f t="shared" si="11"/>
        <v>#NUM!</v>
      </c>
      <c r="Z15" s="24" t="e">
        <f t="shared" si="12"/>
        <v>#NUM!</v>
      </c>
      <c r="AA15" s="24" t="str">
        <f t="shared" si="13"/>
        <v/>
      </c>
      <c r="AD15" s="14" t="str">
        <f>IF(OR(G15=""),"",IF(G15&lt;=基準値!M$2=TRUE,"○","×"))</f>
        <v/>
      </c>
      <c r="AE15" s="14" t="str">
        <f>IF(OR(H15=""),"",IF(H15&lt;=基準値!N$2=TRUE,"○","×"))</f>
        <v/>
      </c>
    </row>
    <row r="16" spans="2:31" ht="16.5" customHeight="1" x14ac:dyDescent="0.15">
      <c r="B16" s="97">
        <v>10</v>
      </c>
      <c r="C16" s="38"/>
      <c r="D16" s="46"/>
      <c r="E16" s="46"/>
      <c r="F16" s="39"/>
      <c r="G16" s="40"/>
      <c r="H16" s="47"/>
      <c r="I16" s="42" t="str">
        <f t="shared" si="0"/>
        <v/>
      </c>
      <c r="J16" s="43"/>
      <c r="K16" s="44"/>
      <c r="L16" s="43"/>
      <c r="M16" s="44"/>
      <c r="N16" s="45" t="str">
        <f t="shared" si="14"/>
        <v/>
      </c>
      <c r="O16" s="79" t="e">
        <f>IF(AND(SMALL($P$7:$P$106,ROUNDUP('第四面（別紙）集計'!$E$5/2,0))=MAX($P$7:$P$106),ISNUMBER($N16),$P16=MAX($P$7:$P$106)),"代表&amp;最大",IF($P16=SMALL($P$7:$P$106,ROUNDUP('第四面（別紙）集計'!$E$5/2,0)),"代表",IF($P16=MAX($P$7:$P$106),"最大","")))</f>
        <v>#NUM!</v>
      </c>
      <c r="P16" s="23" t="str">
        <f t="shared" si="2"/>
        <v/>
      </c>
      <c r="Q16" s="24" t="e">
        <f t="shared" si="3"/>
        <v>#NUM!</v>
      </c>
      <c r="R16" s="24" t="e">
        <f t="shared" si="4"/>
        <v>#NUM!</v>
      </c>
      <c r="S16" s="24" t="e">
        <f t="shared" si="5"/>
        <v>#NUM!</v>
      </c>
      <c r="T16" s="24" t="e">
        <f t="shared" si="6"/>
        <v>#NUM!</v>
      </c>
      <c r="U16" s="24" t="e">
        <f t="shared" si="7"/>
        <v>#NUM!</v>
      </c>
      <c r="V16" s="24" t="e">
        <f t="shared" si="8"/>
        <v>#NUM!</v>
      </c>
      <c r="W16" s="24" t="e">
        <f t="shared" si="9"/>
        <v>#NUM!</v>
      </c>
      <c r="X16" s="24" t="e">
        <f t="shared" si="10"/>
        <v>#NUM!</v>
      </c>
      <c r="Y16" s="24" t="e">
        <f t="shared" si="11"/>
        <v>#NUM!</v>
      </c>
      <c r="Z16" s="24" t="e">
        <f t="shared" si="12"/>
        <v>#NUM!</v>
      </c>
      <c r="AA16" s="24" t="str">
        <f t="shared" si="13"/>
        <v/>
      </c>
      <c r="AD16" s="14" t="str">
        <f>IF(OR(G16=""),"",IF(G16&lt;=基準値!M$2=TRUE,"○","×"))</f>
        <v/>
      </c>
      <c r="AE16" s="14" t="str">
        <f>IF(OR(H16=""),"",IF(H16&lt;=基準値!N$2=TRUE,"○","×"))</f>
        <v/>
      </c>
    </row>
    <row r="17" spans="2:31" ht="16.5" customHeight="1" x14ac:dyDescent="0.15">
      <c r="B17" s="98">
        <v>11</v>
      </c>
      <c r="C17" s="38"/>
      <c r="D17" s="46"/>
      <c r="E17" s="46"/>
      <c r="F17" s="39"/>
      <c r="G17" s="40"/>
      <c r="H17" s="47"/>
      <c r="I17" s="42" t="str">
        <f t="shared" si="0"/>
        <v/>
      </c>
      <c r="J17" s="43"/>
      <c r="K17" s="44"/>
      <c r="L17" s="43"/>
      <c r="M17" s="44"/>
      <c r="N17" s="45" t="str">
        <f t="shared" si="14"/>
        <v/>
      </c>
      <c r="O17" s="79" t="e">
        <f>IF(AND(SMALL($P$7:$P$106,ROUNDUP('第四面（別紙）集計'!$E$5/2,0))=MAX($P$7:$P$106),ISNUMBER($N17),$P17=MAX($P$7:$P$106)),"代表&amp;最大",IF($P17=SMALL($P$7:$P$106,ROUNDUP('第四面（別紙）集計'!$E$5/2,0)),"代表",IF($P17=MAX($P$7:$P$106),"最大","")))</f>
        <v>#NUM!</v>
      </c>
      <c r="P17" s="23" t="str">
        <f t="shared" si="2"/>
        <v/>
      </c>
      <c r="Q17" s="24" t="e">
        <f t="shared" si="3"/>
        <v>#NUM!</v>
      </c>
      <c r="R17" s="24" t="e">
        <f t="shared" si="4"/>
        <v>#NUM!</v>
      </c>
      <c r="S17" s="24" t="e">
        <f t="shared" si="5"/>
        <v>#NUM!</v>
      </c>
      <c r="T17" s="24" t="e">
        <f t="shared" si="6"/>
        <v>#NUM!</v>
      </c>
      <c r="U17" s="24" t="e">
        <f t="shared" si="7"/>
        <v>#NUM!</v>
      </c>
      <c r="V17" s="24" t="e">
        <f t="shared" si="8"/>
        <v>#NUM!</v>
      </c>
      <c r="W17" s="24" t="e">
        <f t="shared" si="9"/>
        <v>#NUM!</v>
      </c>
      <c r="X17" s="24" t="e">
        <f t="shared" si="10"/>
        <v>#NUM!</v>
      </c>
      <c r="Y17" s="24" t="e">
        <f t="shared" si="11"/>
        <v>#NUM!</v>
      </c>
      <c r="Z17" s="24" t="e">
        <f t="shared" si="12"/>
        <v>#NUM!</v>
      </c>
      <c r="AA17" s="24" t="str">
        <f t="shared" si="13"/>
        <v/>
      </c>
      <c r="AD17" s="14" t="str">
        <f>IF(OR(G17=""),"",IF(G17&lt;=基準値!M$2=TRUE,"○","×"))</f>
        <v/>
      </c>
      <c r="AE17" s="14" t="str">
        <f>IF(OR(H17=""),"",IF(H17&lt;=基準値!N$2=TRUE,"○","×"))</f>
        <v/>
      </c>
    </row>
    <row r="18" spans="2:31" ht="16.5" customHeight="1" x14ac:dyDescent="0.15">
      <c r="B18" s="98">
        <v>12</v>
      </c>
      <c r="C18" s="38"/>
      <c r="D18" s="46"/>
      <c r="E18" s="46"/>
      <c r="F18" s="39"/>
      <c r="G18" s="40"/>
      <c r="H18" s="47"/>
      <c r="I18" s="42" t="str">
        <f t="shared" si="0"/>
        <v/>
      </c>
      <c r="J18" s="43"/>
      <c r="K18" s="44"/>
      <c r="L18" s="43"/>
      <c r="M18" s="44"/>
      <c r="N18" s="45" t="str">
        <f t="shared" si="14"/>
        <v/>
      </c>
      <c r="O18" s="79" t="e">
        <f>IF(AND(SMALL($P$7:$P$106,ROUNDUP('第四面（別紙）集計'!$E$5/2,0))=MAX($P$7:$P$106),ISNUMBER($N18),$P18=MAX($P$7:$P$106)),"代表&amp;最大",IF($P18=SMALL($P$7:$P$106,ROUNDUP('第四面（別紙）集計'!$E$5/2,0)),"代表",IF($P18=MAX($P$7:$P$106),"最大","")))</f>
        <v>#NUM!</v>
      </c>
      <c r="P18" s="23" t="str">
        <f t="shared" si="2"/>
        <v/>
      </c>
      <c r="Q18" s="24" t="e">
        <f t="shared" si="3"/>
        <v>#NUM!</v>
      </c>
      <c r="R18" s="24" t="e">
        <f t="shared" si="4"/>
        <v>#NUM!</v>
      </c>
      <c r="S18" s="24" t="e">
        <f t="shared" si="5"/>
        <v>#NUM!</v>
      </c>
      <c r="T18" s="24" t="e">
        <f t="shared" si="6"/>
        <v>#NUM!</v>
      </c>
      <c r="U18" s="24" t="e">
        <f t="shared" si="7"/>
        <v>#NUM!</v>
      </c>
      <c r="V18" s="24" t="e">
        <f t="shared" si="8"/>
        <v>#NUM!</v>
      </c>
      <c r="W18" s="24" t="e">
        <f t="shared" si="9"/>
        <v>#NUM!</v>
      </c>
      <c r="X18" s="24" t="e">
        <f t="shared" si="10"/>
        <v>#NUM!</v>
      </c>
      <c r="Y18" s="24" t="e">
        <f t="shared" si="11"/>
        <v>#NUM!</v>
      </c>
      <c r="Z18" s="24" t="e">
        <f t="shared" si="12"/>
        <v>#NUM!</v>
      </c>
      <c r="AA18" s="24" t="str">
        <f t="shared" si="13"/>
        <v/>
      </c>
      <c r="AD18" s="14" t="str">
        <f>IF(OR(G18=""),"",IF(G18&lt;=基準値!M$2=TRUE,"○","×"))</f>
        <v/>
      </c>
      <c r="AE18" s="14" t="str">
        <f>IF(OR(H18=""),"",IF(H18&lt;=基準値!N$2=TRUE,"○","×"))</f>
        <v/>
      </c>
    </row>
    <row r="19" spans="2:31" ht="16.5" customHeight="1" x14ac:dyDescent="0.15">
      <c r="B19" s="98">
        <v>13</v>
      </c>
      <c r="C19" s="38"/>
      <c r="D19" s="46"/>
      <c r="E19" s="46"/>
      <c r="F19" s="39"/>
      <c r="G19" s="40"/>
      <c r="H19" s="47"/>
      <c r="I19" s="42" t="str">
        <f t="shared" si="0"/>
        <v/>
      </c>
      <c r="J19" s="43"/>
      <c r="K19" s="44"/>
      <c r="L19" s="43"/>
      <c r="M19" s="44"/>
      <c r="N19" s="45" t="str">
        <f t="shared" si="14"/>
        <v/>
      </c>
      <c r="O19" s="79" t="e">
        <f>IF(AND(SMALL($P$7:$P$106,ROUNDUP('第四面（別紙）集計'!$E$5/2,0))=MAX($P$7:$P$106),ISNUMBER($N19),$P19=MAX($P$7:$P$106)),"代表&amp;最大",IF($P19=SMALL($P$7:$P$106,ROUNDUP('第四面（別紙）集計'!$E$5/2,0)),"代表",IF($P19=MAX($P$7:$P$106),"最大","")))</f>
        <v>#NUM!</v>
      </c>
      <c r="P19" s="23" t="str">
        <f t="shared" si="2"/>
        <v/>
      </c>
      <c r="Q19" s="24" t="e">
        <f t="shared" si="3"/>
        <v>#NUM!</v>
      </c>
      <c r="R19" s="24" t="e">
        <f t="shared" si="4"/>
        <v>#NUM!</v>
      </c>
      <c r="S19" s="24" t="e">
        <f t="shared" si="5"/>
        <v>#NUM!</v>
      </c>
      <c r="T19" s="24" t="e">
        <f t="shared" si="6"/>
        <v>#NUM!</v>
      </c>
      <c r="U19" s="24" t="e">
        <f t="shared" si="7"/>
        <v>#NUM!</v>
      </c>
      <c r="V19" s="24" t="e">
        <f t="shared" si="8"/>
        <v>#NUM!</v>
      </c>
      <c r="W19" s="24" t="e">
        <f t="shared" si="9"/>
        <v>#NUM!</v>
      </c>
      <c r="X19" s="24" t="e">
        <f t="shared" si="10"/>
        <v>#NUM!</v>
      </c>
      <c r="Y19" s="24" t="e">
        <f t="shared" si="11"/>
        <v>#NUM!</v>
      </c>
      <c r="Z19" s="24" t="e">
        <f t="shared" si="12"/>
        <v>#NUM!</v>
      </c>
      <c r="AA19" s="24" t="str">
        <f t="shared" si="13"/>
        <v/>
      </c>
      <c r="AD19" s="14" t="str">
        <f>IF(OR(G19=""),"",IF(G19&lt;=基準値!M$2=TRUE,"○","×"))</f>
        <v/>
      </c>
      <c r="AE19" s="14" t="str">
        <f>IF(OR(H19=""),"",IF(H19&lt;=基準値!N$2=TRUE,"○","×"))</f>
        <v/>
      </c>
    </row>
    <row r="20" spans="2:31" ht="16.5" customHeight="1" x14ac:dyDescent="0.15">
      <c r="B20" s="98">
        <v>14</v>
      </c>
      <c r="C20" s="38"/>
      <c r="D20" s="46"/>
      <c r="E20" s="46"/>
      <c r="F20" s="39"/>
      <c r="G20" s="40"/>
      <c r="H20" s="47"/>
      <c r="I20" s="42" t="str">
        <f t="shared" si="0"/>
        <v/>
      </c>
      <c r="J20" s="43"/>
      <c r="K20" s="44"/>
      <c r="L20" s="43"/>
      <c r="M20" s="44"/>
      <c r="N20" s="45" t="str">
        <f t="shared" si="14"/>
        <v/>
      </c>
      <c r="O20" s="79" t="e">
        <f>IF(AND(SMALL($P$7:$P$106,ROUNDUP('第四面（別紙）集計'!$E$5/2,0))=MAX($P$7:$P$106),ISNUMBER($N20),$P20=MAX($P$7:$P$106)),"代表&amp;最大",IF($P20=SMALL($P$7:$P$106,ROUNDUP('第四面（別紙）集計'!$E$5/2,0)),"代表",IF($P20=MAX($P$7:$P$106),"最大","")))</f>
        <v>#NUM!</v>
      </c>
      <c r="P20" s="23" t="str">
        <f t="shared" si="2"/>
        <v/>
      </c>
      <c r="Q20" s="24" t="e">
        <f t="shared" si="3"/>
        <v>#NUM!</v>
      </c>
      <c r="R20" s="24" t="e">
        <f t="shared" si="4"/>
        <v>#NUM!</v>
      </c>
      <c r="S20" s="24" t="e">
        <f t="shared" si="5"/>
        <v>#NUM!</v>
      </c>
      <c r="T20" s="24" t="e">
        <f t="shared" si="6"/>
        <v>#NUM!</v>
      </c>
      <c r="U20" s="24" t="e">
        <f t="shared" si="7"/>
        <v>#NUM!</v>
      </c>
      <c r="V20" s="24" t="e">
        <f t="shared" si="8"/>
        <v>#NUM!</v>
      </c>
      <c r="W20" s="24" t="e">
        <f t="shared" si="9"/>
        <v>#NUM!</v>
      </c>
      <c r="X20" s="24" t="e">
        <f t="shared" si="10"/>
        <v>#NUM!</v>
      </c>
      <c r="Y20" s="24" t="e">
        <f t="shared" si="11"/>
        <v>#NUM!</v>
      </c>
      <c r="Z20" s="24" t="e">
        <f t="shared" si="12"/>
        <v>#NUM!</v>
      </c>
      <c r="AA20" s="24" t="str">
        <f t="shared" si="13"/>
        <v/>
      </c>
      <c r="AD20" s="14" t="str">
        <f>IF(OR(G20=""),"",IF(G20&lt;=基準値!M$2=TRUE,"○","×"))</f>
        <v/>
      </c>
      <c r="AE20" s="14" t="str">
        <f>IF(OR(H20=""),"",IF(H20&lt;=基準値!N$2=TRUE,"○","×"))</f>
        <v/>
      </c>
    </row>
    <row r="21" spans="2:31" ht="16.5" customHeight="1" x14ac:dyDescent="0.15">
      <c r="B21" s="98">
        <v>15</v>
      </c>
      <c r="C21" s="38"/>
      <c r="D21" s="46"/>
      <c r="E21" s="46"/>
      <c r="F21" s="39"/>
      <c r="G21" s="40"/>
      <c r="H21" s="47"/>
      <c r="I21" s="42" t="str">
        <f t="shared" si="0"/>
        <v/>
      </c>
      <c r="J21" s="43"/>
      <c r="K21" s="44"/>
      <c r="L21" s="43"/>
      <c r="M21" s="44"/>
      <c r="N21" s="45" t="str">
        <f t="shared" si="14"/>
        <v/>
      </c>
      <c r="O21" s="79" t="e">
        <f>IF(AND(SMALL($P$7:$P$106,ROUNDUP('第四面（別紙）集計'!$E$5/2,0))=MAX($P$7:$P$106),ISNUMBER($N21),$P21=MAX($P$7:$P$106)),"代表&amp;最大",IF($P21=SMALL($P$7:$P$106,ROUNDUP('第四面（別紙）集計'!$E$5/2,0)),"代表",IF($P21=MAX($P$7:$P$106),"最大","")))</f>
        <v>#NUM!</v>
      </c>
      <c r="P21" s="23" t="str">
        <f t="shared" si="2"/>
        <v/>
      </c>
      <c r="Q21" s="24" t="e">
        <f t="shared" si="3"/>
        <v>#NUM!</v>
      </c>
      <c r="R21" s="24" t="e">
        <f t="shared" si="4"/>
        <v>#NUM!</v>
      </c>
      <c r="S21" s="24" t="e">
        <f t="shared" si="5"/>
        <v>#NUM!</v>
      </c>
      <c r="T21" s="24" t="e">
        <f t="shared" si="6"/>
        <v>#NUM!</v>
      </c>
      <c r="U21" s="24" t="e">
        <f t="shared" si="7"/>
        <v>#NUM!</v>
      </c>
      <c r="V21" s="24" t="e">
        <f t="shared" si="8"/>
        <v>#NUM!</v>
      </c>
      <c r="W21" s="24" t="e">
        <f t="shared" si="9"/>
        <v>#NUM!</v>
      </c>
      <c r="X21" s="24" t="e">
        <f t="shared" si="10"/>
        <v>#NUM!</v>
      </c>
      <c r="Y21" s="24" t="e">
        <f t="shared" si="11"/>
        <v>#NUM!</v>
      </c>
      <c r="Z21" s="24" t="e">
        <f t="shared" si="12"/>
        <v>#NUM!</v>
      </c>
      <c r="AA21" s="24" t="str">
        <f t="shared" si="13"/>
        <v/>
      </c>
      <c r="AD21" s="14" t="str">
        <f>IF(OR(G21=""),"",IF(G21&lt;=基準値!M$2=TRUE,"○","×"))</f>
        <v/>
      </c>
      <c r="AE21" s="14" t="str">
        <f>IF(OR(H21=""),"",IF(H21&lt;=基準値!N$2=TRUE,"○","×"))</f>
        <v/>
      </c>
    </row>
    <row r="22" spans="2:31" ht="16.5" customHeight="1" x14ac:dyDescent="0.15">
      <c r="B22" s="98">
        <v>16</v>
      </c>
      <c r="C22" s="38"/>
      <c r="D22" s="46"/>
      <c r="E22" s="46"/>
      <c r="F22" s="39"/>
      <c r="G22" s="40"/>
      <c r="H22" s="47"/>
      <c r="I22" s="42" t="str">
        <f t="shared" si="0"/>
        <v/>
      </c>
      <c r="J22" s="43"/>
      <c r="K22" s="44"/>
      <c r="L22" s="43"/>
      <c r="M22" s="44"/>
      <c r="N22" s="45" t="str">
        <f t="shared" si="14"/>
        <v/>
      </c>
      <c r="O22" s="79" t="e">
        <f>IF(AND(SMALL($P$7:$P$106,ROUNDUP('第四面（別紙）集計'!$E$5/2,0))=MAX($P$7:$P$106),ISNUMBER($N22),$P22=MAX($P$7:$P$106)),"代表&amp;最大",IF($P22=SMALL($P$7:$P$106,ROUNDUP('第四面（別紙）集計'!$E$5/2,0)),"代表",IF($P22=MAX($P$7:$P$106),"最大","")))</f>
        <v>#NUM!</v>
      </c>
      <c r="P22" s="23" t="str">
        <f t="shared" si="2"/>
        <v/>
      </c>
      <c r="Q22" s="24" t="e">
        <f t="shared" si="3"/>
        <v>#NUM!</v>
      </c>
      <c r="R22" s="24" t="e">
        <f t="shared" si="4"/>
        <v>#NUM!</v>
      </c>
      <c r="S22" s="24" t="e">
        <f t="shared" si="5"/>
        <v>#NUM!</v>
      </c>
      <c r="T22" s="24" t="e">
        <f t="shared" si="6"/>
        <v>#NUM!</v>
      </c>
      <c r="U22" s="24" t="e">
        <f t="shared" si="7"/>
        <v>#NUM!</v>
      </c>
      <c r="V22" s="24" t="e">
        <f t="shared" si="8"/>
        <v>#NUM!</v>
      </c>
      <c r="W22" s="24" t="e">
        <f t="shared" si="9"/>
        <v>#NUM!</v>
      </c>
      <c r="X22" s="24" t="e">
        <f t="shared" si="10"/>
        <v>#NUM!</v>
      </c>
      <c r="Y22" s="24" t="e">
        <f t="shared" si="11"/>
        <v>#NUM!</v>
      </c>
      <c r="Z22" s="24" t="e">
        <f t="shared" si="12"/>
        <v>#NUM!</v>
      </c>
      <c r="AA22" s="24" t="str">
        <f t="shared" si="13"/>
        <v/>
      </c>
      <c r="AD22" s="14" t="str">
        <f>IF(OR(G22=""),"",IF(G22&lt;=基準値!M$2=TRUE,"○","×"))</f>
        <v/>
      </c>
      <c r="AE22" s="14" t="str">
        <f>IF(OR(H22=""),"",IF(H22&lt;=基準値!N$2=TRUE,"○","×"))</f>
        <v/>
      </c>
    </row>
    <row r="23" spans="2:31" ht="16.5" customHeight="1" x14ac:dyDescent="0.15">
      <c r="B23" s="98">
        <v>17</v>
      </c>
      <c r="C23" s="38"/>
      <c r="D23" s="46"/>
      <c r="E23" s="46"/>
      <c r="F23" s="39"/>
      <c r="G23" s="40"/>
      <c r="H23" s="47"/>
      <c r="I23" s="42" t="str">
        <f t="shared" si="0"/>
        <v/>
      </c>
      <c r="J23" s="43"/>
      <c r="K23" s="44"/>
      <c r="L23" s="43"/>
      <c r="M23" s="44"/>
      <c r="N23" s="45" t="str">
        <f t="shared" si="14"/>
        <v/>
      </c>
      <c r="O23" s="79" t="e">
        <f>IF(AND(SMALL($P$7:$P$106,ROUNDUP('第四面（別紙）集計'!$E$5/2,0))=MAX($P$7:$P$106),ISNUMBER($N23),$P23=MAX($P$7:$P$106)),"代表&amp;最大",IF($P23=SMALL($P$7:$P$106,ROUNDUP('第四面（別紙）集計'!$E$5/2,0)),"代表",IF($P23=MAX($P$7:$P$106),"最大","")))</f>
        <v>#NUM!</v>
      </c>
      <c r="P23" s="23" t="str">
        <f t="shared" si="2"/>
        <v/>
      </c>
      <c r="Q23" s="24" t="e">
        <f t="shared" si="3"/>
        <v>#NUM!</v>
      </c>
      <c r="R23" s="24" t="e">
        <f t="shared" si="4"/>
        <v>#NUM!</v>
      </c>
      <c r="S23" s="24" t="e">
        <f t="shared" si="5"/>
        <v>#NUM!</v>
      </c>
      <c r="T23" s="24" t="e">
        <f t="shared" si="6"/>
        <v>#NUM!</v>
      </c>
      <c r="U23" s="24" t="e">
        <f t="shared" si="7"/>
        <v>#NUM!</v>
      </c>
      <c r="V23" s="24" t="e">
        <f t="shared" si="8"/>
        <v>#NUM!</v>
      </c>
      <c r="W23" s="24" t="e">
        <f t="shared" si="9"/>
        <v>#NUM!</v>
      </c>
      <c r="X23" s="24" t="e">
        <f t="shared" si="10"/>
        <v>#NUM!</v>
      </c>
      <c r="Y23" s="24" t="e">
        <f t="shared" si="11"/>
        <v>#NUM!</v>
      </c>
      <c r="Z23" s="24" t="e">
        <f t="shared" si="12"/>
        <v>#NUM!</v>
      </c>
      <c r="AA23" s="24" t="str">
        <f t="shared" si="13"/>
        <v/>
      </c>
      <c r="AD23" s="14" t="str">
        <f>IF(OR(G23=""),"",IF(G23&lt;=基準値!M$2=TRUE,"○","×"))</f>
        <v/>
      </c>
      <c r="AE23" s="14" t="str">
        <f>IF(OR(H23=""),"",IF(H23&lt;=基準値!N$2=TRUE,"○","×"))</f>
        <v/>
      </c>
    </row>
    <row r="24" spans="2:31" ht="16.5" customHeight="1" x14ac:dyDescent="0.15">
      <c r="B24" s="98">
        <v>18</v>
      </c>
      <c r="C24" s="38"/>
      <c r="D24" s="46"/>
      <c r="E24" s="46"/>
      <c r="F24" s="39"/>
      <c r="G24" s="40"/>
      <c r="H24" s="47"/>
      <c r="I24" s="42" t="str">
        <f t="shared" si="0"/>
        <v/>
      </c>
      <c r="J24" s="43"/>
      <c r="K24" s="44"/>
      <c r="L24" s="43"/>
      <c r="M24" s="44"/>
      <c r="N24" s="45" t="str">
        <f t="shared" si="14"/>
        <v/>
      </c>
      <c r="O24" s="79" t="e">
        <f>IF(AND(SMALL($P$7:$P$106,ROUNDUP('第四面（別紙）集計'!$E$5/2,0))=MAX($P$7:$P$106),ISNUMBER($N24),$P24=MAX($P$7:$P$106)),"代表&amp;最大",IF($P24=SMALL($P$7:$P$106,ROUNDUP('第四面（別紙）集計'!$E$5/2,0)),"代表",IF($P24=MAX($P$7:$P$106),"最大","")))</f>
        <v>#NUM!</v>
      </c>
      <c r="P24" s="23" t="str">
        <f t="shared" si="2"/>
        <v/>
      </c>
      <c r="Q24" s="24" t="e">
        <f t="shared" si="3"/>
        <v>#NUM!</v>
      </c>
      <c r="R24" s="24" t="e">
        <f t="shared" si="4"/>
        <v>#NUM!</v>
      </c>
      <c r="S24" s="24" t="e">
        <f t="shared" si="5"/>
        <v>#NUM!</v>
      </c>
      <c r="T24" s="24" t="e">
        <f t="shared" si="6"/>
        <v>#NUM!</v>
      </c>
      <c r="U24" s="24" t="e">
        <f t="shared" si="7"/>
        <v>#NUM!</v>
      </c>
      <c r="V24" s="24" t="e">
        <f t="shared" si="8"/>
        <v>#NUM!</v>
      </c>
      <c r="W24" s="24" t="e">
        <f t="shared" si="9"/>
        <v>#NUM!</v>
      </c>
      <c r="X24" s="24" t="e">
        <f t="shared" si="10"/>
        <v>#NUM!</v>
      </c>
      <c r="Y24" s="24" t="e">
        <f t="shared" si="11"/>
        <v>#NUM!</v>
      </c>
      <c r="Z24" s="24" t="e">
        <f t="shared" si="12"/>
        <v>#NUM!</v>
      </c>
      <c r="AA24" s="24" t="str">
        <f t="shared" si="13"/>
        <v/>
      </c>
      <c r="AD24" s="14" t="str">
        <f>IF(OR(G24=""),"",IF(G24&lt;=基準値!M$2=TRUE,"○","×"))</f>
        <v/>
      </c>
      <c r="AE24" s="14" t="str">
        <f>IF(OR(H24=""),"",IF(H24&lt;=基準値!N$2=TRUE,"○","×"))</f>
        <v/>
      </c>
    </row>
    <row r="25" spans="2:31" ht="16.5" customHeight="1" x14ac:dyDescent="0.15">
      <c r="B25" s="97">
        <v>19</v>
      </c>
      <c r="C25" s="38"/>
      <c r="D25" s="37"/>
      <c r="E25" s="37"/>
      <c r="F25" s="39"/>
      <c r="G25" s="40"/>
      <c r="H25" s="47"/>
      <c r="I25" s="42" t="str">
        <f t="shared" si="0"/>
        <v/>
      </c>
      <c r="J25" s="43"/>
      <c r="K25" s="44"/>
      <c r="L25" s="43"/>
      <c r="M25" s="44"/>
      <c r="N25" s="45" t="str">
        <f t="shared" si="14"/>
        <v/>
      </c>
      <c r="O25" s="79" t="e">
        <f>IF(AND(SMALL($P$7:$P$106,ROUNDUP('第四面（別紙）集計'!$E$5/2,0))=MAX($P$7:$P$106),ISNUMBER($N25),$P25=MAX($P$7:$P$106)),"代表&amp;最大",IF($P25=SMALL($P$7:$P$106,ROUNDUP('第四面（別紙）集計'!$E$5/2,0)),"代表",IF($P25=MAX($P$7:$P$106),"最大","")))</f>
        <v>#NUM!</v>
      </c>
      <c r="P25" s="23" t="str">
        <f t="shared" si="2"/>
        <v/>
      </c>
      <c r="Q25" s="24" t="e">
        <f t="shared" si="3"/>
        <v>#NUM!</v>
      </c>
      <c r="R25" s="24" t="e">
        <f t="shared" si="4"/>
        <v>#NUM!</v>
      </c>
      <c r="S25" s="24" t="e">
        <f t="shared" si="5"/>
        <v>#NUM!</v>
      </c>
      <c r="T25" s="24" t="e">
        <f t="shared" si="6"/>
        <v>#NUM!</v>
      </c>
      <c r="U25" s="24" t="e">
        <f t="shared" si="7"/>
        <v>#NUM!</v>
      </c>
      <c r="V25" s="24" t="e">
        <f t="shared" si="8"/>
        <v>#NUM!</v>
      </c>
      <c r="W25" s="24" t="e">
        <f t="shared" si="9"/>
        <v>#NUM!</v>
      </c>
      <c r="X25" s="24" t="e">
        <f t="shared" si="10"/>
        <v>#NUM!</v>
      </c>
      <c r="Y25" s="24" t="e">
        <f t="shared" si="11"/>
        <v>#NUM!</v>
      </c>
      <c r="Z25" s="24" t="e">
        <f t="shared" si="12"/>
        <v>#NUM!</v>
      </c>
      <c r="AA25" s="24" t="str">
        <f t="shared" si="13"/>
        <v/>
      </c>
      <c r="AD25" s="14" t="str">
        <f>IF(OR(G25=""),"",IF(G25&lt;=基準値!M$2=TRUE,"○","×"))</f>
        <v/>
      </c>
      <c r="AE25" s="14" t="str">
        <f>IF(OR(H25=""),"",IF(H25&lt;=基準値!N$2=TRUE,"○","×"))</f>
        <v/>
      </c>
    </row>
    <row r="26" spans="2:31" ht="16.5" customHeight="1" x14ac:dyDescent="0.15">
      <c r="B26" s="98">
        <v>20</v>
      </c>
      <c r="C26" s="38"/>
      <c r="D26" s="46"/>
      <c r="E26" s="46"/>
      <c r="F26" s="39"/>
      <c r="G26" s="40"/>
      <c r="H26" s="47"/>
      <c r="I26" s="42" t="str">
        <f t="shared" si="0"/>
        <v/>
      </c>
      <c r="J26" s="43"/>
      <c r="K26" s="44"/>
      <c r="L26" s="43"/>
      <c r="M26" s="44"/>
      <c r="N26" s="45" t="str">
        <f t="shared" si="14"/>
        <v/>
      </c>
      <c r="O26" s="79" t="e">
        <f>IF(AND(SMALL($P$7:$P$106,ROUNDUP('第四面（別紙）集計'!$E$5/2,0))=MAX($P$7:$P$106),ISNUMBER($N26),$P26=MAX($P$7:$P$106)),"代表&amp;最大",IF($P26=SMALL($P$7:$P$106,ROUNDUP('第四面（別紙）集計'!$E$5/2,0)),"代表",IF($P26=MAX($P$7:$P$106),"最大","")))</f>
        <v>#NUM!</v>
      </c>
      <c r="P26" s="23" t="str">
        <f t="shared" si="2"/>
        <v/>
      </c>
      <c r="Q26" s="24" t="e">
        <f t="shared" si="3"/>
        <v>#NUM!</v>
      </c>
      <c r="R26" s="24" t="e">
        <f t="shared" si="4"/>
        <v>#NUM!</v>
      </c>
      <c r="S26" s="24" t="e">
        <f t="shared" si="5"/>
        <v>#NUM!</v>
      </c>
      <c r="T26" s="24" t="e">
        <f t="shared" si="6"/>
        <v>#NUM!</v>
      </c>
      <c r="U26" s="24" t="e">
        <f t="shared" si="7"/>
        <v>#NUM!</v>
      </c>
      <c r="V26" s="24" t="e">
        <f t="shared" si="8"/>
        <v>#NUM!</v>
      </c>
      <c r="W26" s="24" t="e">
        <f t="shared" si="9"/>
        <v>#NUM!</v>
      </c>
      <c r="X26" s="24" t="e">
        <f t="shared" si="10"/>
        <v>#NUM!</v>
      </c>
      <c r="Y26" s="24" t="e">
        <f t="shared" si="11"/>
        <v>#NUM!</v>
      </c>
      <c r="Z26" s="24" t="e">
        <f t="shared" si="12"/>
        <v>#NUM!</v>
      </c>
      <c r="AA26" s="24" t="str">
        <f t="shared" si="13"/>
        <v/>
      </c>
      <c r="AD26" s="14" t="str">
        <f>IF(OR(G26=""),"",IF(G26&lt;=基準値!M$2=TRUE,"○","×"))</f>
        <v/>
      </c>
      <c r="AE26" s="14" t="str">
        <f>IF(OR(H26=""),"",IF(H26&lt;=基準値!N$2=TRUE,"○","×"))</f>
        <v/>
      </c>
    </row>
    <row r="27" spans="2:31" ht="16.5" customHeight="1" x14ac:dyDescent="0.15">
      <c r="B27" s="98">
        <v>21</v>
      </c>
      <c r="C27" s="38"/>
      <c r="D27" s="46"/>
      <c r="E27" s="46"/>
      <c r="F27" s="39"/>
      <c r="G27" s="40"/>
      <c r="H27" s="47"/>
      <c r="I27" s="42" t="str">
        <f t="shared" si="0"/>
        <v/>
      </c>
      <c r="J27" s="43"/>
      <c r="K27" s="44"/>
      <c r="L27" s="43"/>
      <c r="M27" s="44"/>
      <c r="N27" s="45" t="str">
        <f t="shared" si="14"/>
        <v/>
      </c>
      <c r="O27" s="79" t="e">
        <f>IF(AND(SMALL($P$7:$P$106,ROUNDUP('第四面（別紙）集計'!$E$5/2,0))=MAX($P$7:$P$106),ISNUMBER($N27),$P27=MAX($P$7:$P$106)),"代表&amp;最大",IF($P27=SMALL($P$7:$P$106,ROUNDUP('第四面（別紙）集計'!$E$5/2,0)),"代表",IF($P27=MAX($P$7:$P$106),"最大","")))</f>
        <v>#NUM!</v>
      </c>
      <c r="P27" s="23" t="str">
        <f t="shared" si="2"/>
        <v/>
      </c>
      <c r="Q27" s="24" t="e">
        <f t="shared" si="3"/>
        <v>#NUM!</v>
      </c>
      <c r="R27" s="24" t="e">
        <f t="shared" si="4"/>
        <v>#NUM!</v>
      </c>
      <c r="S27" s="24" t="e">
        <f t="shared" si="5"/>
        <v>#NUM!</v>
      </c>
      <c r="T27" s="24" t="e">
        <f t="shared" si="6"/>
        <v>#NUM!</v>
      </c>
      <c r="U27" s="24" t="e">
        <f t="shared" si="7"/>
        <v>#NUM!</v>
      </c>
      <c r="V27" s="24" t="e">
        <f t="shared" si="8"/>
        <v>#NUM!</v>
      </c>
      <c r="W27" s="24" t="e">
        <f t="shared" si="9"/>
        <v>#NUM!</v>
      </c>
      <c r="X27" s="24" t="e">
        <f t="shared" si="10"/>
        <v>#NUM!</v>
      </c>
      <c r="Y27" s="24" t="e">
        <f t="shared" si="11"/>
        <v>#NUM!</v>
      </c>
      <c r="Z27" s="24" t="e">
        <f t="shared" si="12"/>
        <v>#NUM!</v>
      </c>
      <c r="AA27" s="24" t="str">
        <f t="shared" si="13"/>
        <v/>
      </c>
      <c r="AD27" s="14" t="str">
        <f>IF(OR(G27=""),"",IF(G27&lt;=基準値!M$2=TRUE,"○","×"))</f>
        <v/>
      </c>
      <c r="AE27" s="14" t="str">
        <f>IF(OR(H27=""),"",IF(H27&lt;=基準値!N$2=TRUE,"○","×"))</f>
        <v/>
      </c>
    </row>
    <row r="28" spans="2:31" ht="16.5" customHeight="1" x14ac:dyDescent="0.15">
      <c r="B28" s="98">
        <v>22</v>
      </c>
      <c r="C28" s="38"/>
      <c r="D28" s="46"/>
      <c r="E28" s="46"/>
      <c r="F28" s="39"/>
      <c r="G28" s="40"/>
      <c r="H28" s="47"/>
      <c r="I28" s="42" t="str">
        <f t="shared" si="0"/>
        <v/>
      </c>
      <c r="J28" s="43"/>
      <c r="K28" s="44"/>
      <c r="L28" s="43"/>
      <c r="M28" s="44"/>
      <c r="N28" s="45" t="str">
        <f t="shared" si="14"/>
        <v/>
      </c>
      <c r="O28" s="79" t="e">
        <f>IF(AND(SMALL($P$7:$P$106,ROUNDUP('第四面（別紙）集計'!$E$5/2,0))=MAX($P$7:$P$106),ISNUMBER($N28),$P28=MAX($P$7:$P$106)),"代表&amp;最大",IF($P28=SMALL($P$7:$P$106,ROUNDUP('第四面（別紙）集計'!$E$5/2,0)),"代表",IF($P28=MAX($P$7:$P$106),"最大","")))</f>
        <v>#NUM!</v>
      </c>
      <c r="P28" s="23" t="str">
        <f t="shared" si="2"/>
        <v/>
      </c>
      <c r="Q28" s="24" t="e">
        <f t="shared" si="3"/>
        <v>#NUM!</v>
      </c>
      <c r="R28" s="24" t="e">
        <f t="shared" si="4"/>
        <v>#NUM!</v>
      </c>
      <c r="S28" s="24" t="e">
        <f t="shared" si="5"/>
        <v>#NUM!</v>
      </c>
      <c r="T28" s="24" t="e">
        <f t="shared" si="6"/>
        <v>#NUM!</v>
      </c>
      <c r="U28" s="24" t="e">
        <f t="shared" si="7"/>
        <v>#NUM!</v>
      </c>
      <c r="V28" s="24" t="e">
        <f t="shared" si="8"/>
        <v>#NUM!</v>
      </c>
      <c r="W28" s="24" t="e">
        <f t="shared" si="9"/>
        <v>#NUM!</v>
      </c>
      <c r="X28" s="24" t="e">
        <f t="shared" si="10"/>
        <v>#NUM!</v>
      </c>
      <c r="Y28" s="24" t="e">
        <f t="shared" si="11"/>
        <v>#NUM!</v>
      </c>
      <c r="Z28" s="24" t="e">
        <f t="shared" si="12"/>
        <v>#NUM!</v>
      </c>
      <c r="AA28" s="24" t="str">
        <f t="shared" si="13"/>
        <v/>
      </c>
      <c r="AD28" s="14" t="str">
        <f>IF(OR(G28=""),"",IF(G28&lt;=基準値!M$2=TRUE,"○","×"))</f>
        <v/>
      </c>
      <c r="AE28" s="14" t="str">
        <f>IF(OR(H28=""),"",IF(H28&lt;=基準値!N$2=TRUE,"○","×"))</f>
        <v/>
      </c>
    </row>
    <row r="29" spans="2:31" ht="16.5" customHeight="1" x14ac:dyDescent="0.15">
      <c r="B29" s="98">
        <v>23</v>
      </c>
      <c r="C29" s="38"/>
      <c r="D29" s="46"/>
      <c r="E29" s="46"/>
      <c r="F29" s="39"/>
      <c r="G29" s="40"/>
      <c r="H29" s="47"/>
      <c r="I29" s="42" t="str">
        <f t="shared" si="0"/>
        <v/>
      </c>
      <c r="J29" s="43"/>
      <c r="K29" s="44"/>
      <c r="L29" s="43"/>
      <c r="M29" s="44"/>
      <c r="N29" s="45" t="str">
        <f t="shared" si="14"/>
        <v/>
      </c>
      <c r="O29" s="79" t="e">
        <f>IF(AND(SMALL($P$7:$P$106,ROUNDUP('第四面（別紙）集計'!$E$5/2,0))=MAX($P$7:$P$106),ISNUMBER($N29),$P29=MAX($P$7:$P$106)),"代表&amp;最大",IF($P29=SMALL($P$7:$P$106,ROUNDUP('第四面（別紙）集計'!$E$5/2,0)),"代表",IF($P29=MAX($P$7:$P$106),"最大","")))</f>
        <v>#NUM!</v>
      </c>
      <c r="P29" s="23" t="str">
        <f t="shared" si="2"/>
        <v/>
      </c>
      <c r="Q29" s="24" t="e">
        <f t="shared" si="3"/>
        <v>#NUM!</v>
      </c>
      <c r="R29" s="24" t="e">
        <f t="shared" si="4"/>
        <v>#NUM!</v>
      </c>
      <c r="S29" s="24" t="e">
        <f t="shared" si="5"/>
        <v>#NUM!</v>
      </c>
      <c r="T29" s="24" t="e">
        <f t="shared" si="6"/>
        <v>#NUM!</v>
      </c>
      <c r="U29" s="24" t="e">
        <f t="shared" si="7"/>
        <v>#NUM!</v>
      </c>
      <c r="V29" s="24" t="e">
        <f t="shared" si="8"/>
        <v>#NUM!</v>
      </c>
      <c r="W29" s="24" t="e">
        <f t="shared" si="9"/>
        <v>#NUM!</v>
      </c>
      <c r="X29" s="24" t="e">
        <f t="shared" si="10"/>
        <v>#NUM!</v>
      </c>
      <c r="Y29" s="24" t="e">
        <f t="shared" si="11"/>
        <v>#NUM!</v>
      </c>
      <c r="Z29" s="24" t="e">
        <f t="shared" si="12"/>
        <v>#NUM!</v>
      </c>
      <c r="AA29" s="24" t="str">
        <f t="shared" si="13"/>
        <v/>
      </c>
      <c r="AD29" s="14" t="str">
        <f>IF(OR(G29=""),"",IF(G29&lt;=基準値!M$2=TRUE,"○","×"))</f>
        <v/>
      </c>
      <c r="AE29" s="14" t="str">
        <f>IF(OR(H29=""),"",IF(H29&lt;=基準値!N$2=TRUE,"○","×"))</f>
        <v/>
      </c>
    </row>
    <row r="30" spans="2:31" ht="16.5" customHeight="1" x14ac:dyDescent="0.15">
      <c r="B30" s="98">
        <v>24</v>
      </c>
      <c r="C30" s="38"/>
      <c r="D30" s="46"/>
      <c r="E30" s="46"/>
      <c r="F30" s="39"/>
      <c r="G30" s="40"/>
      <c r="H30" s="47"/>
      <c r="I30" s="42" t="str">
        <f t="shared" si="0"/>
        <v/>
      </c>
      <c r="J30" s="43"/>
      <c r="K30" s="44"/>
      <c r="L30" s="43"/>
      <c r="M30" s="44"/>
      <c r="N30" s="45" t="str">
        <f t="shared" si="14"/>
        <v/>
      </c>
      <c r="O30" s="79" t="e">
        <f>IF(AND(SMALL($P$7:$P$106,ROUNDUP('第四面（別紙）集計'!$E$5/2,0))=MAX($P$7:$P$106),ISNUMBER($N30),$P30=MAX($P$7:$P$106)),"代表&amp;最大",IF($P30=SMALL($P$7:$P$106,ROUNDUP('第四面（別紙）集計'!$E$5/2,0)),"代表",IF($P30=MAX($P$7:$P$106),"最大","")))</f>
        <v>#NUM!</v>
      </c>
      <c r="P30" s="23" t="str">
        <f t="shared" si="2"/>
        <v/>
      </c>
      <c r="Q30" s="24" t="e">
        <f t="shared" si="3"/>
        <v>#NUM!</v>
      </c>
      <c r="R30" s="24" t="e">
        <f t="shared" si="4"/>
        <v>#NUM!</v>
      </c>
      <c r="S30" s="24" t="e">
        <f t="shared" si="5"/>
        <v>#NUM!</v>
      </c>
      <c r="T30" s="24" t="e">
        <f t="shared" si="6"/>
        <v>#NUM!</v>
      </c>
      <c r="U30" s="24" t="e">
        <f t="shared" si="7"/>
        <v>#NUM!</v>
      </c>
      <c r="V30" s="24" t="e">
        <f t="shared" si="8"/>
        <v>#NUM!</v>
      </c>
      <c r="W30" s="24" t="e">
        <f t="shared" si="9"/>
        <v>#NUM!</v>
      </c>
      <c r="X30" s="24" t="e">
        <f t="shared" si="10"/>
        <v>#NUM!</v>
      </c>
      <c r="Y30" s="24" t="e">
        <f t="shared" si="11"/>
        <v>#NUM!</v>
      </c>
      <c r="Z30" s="24" t="e">
        <f t="shared" si="12"/>
        <v>#NUM!</v>
      </c>
      <c r="AA30" s="24" t="str">
        <f t="shared" si="13"/>
        <v/>
      </c>
      <c r="AD30" s="14" t="str">
        <f>IF(OR(G30=""),"",IF(G30&lt;=基準値!M$2=TRUE,"○","×"))</f>
        <v/>
      </c>
      <c r="AE30" s="14" t="str">
        <f>IF(OR(H30=""),"",IF(H30&lt;=基準値!N$2=TRUE,"○","×"))</f>
        <v/>
      </c>
    </row>
    <row r="31" spans="2:31" ht="16.5" customHeight="1" x14ac:dyDescent="0.15">
      <c r="B31" s="98">
        <v>25</v>
      </c>
      <c r="C31" s="38"/>
      <c r="D31" s="46"/>
      <c r="E31" s="46"/>
      <c r="F31" s="39"/>
      <c r="G31" s="40"/>
      <c r="H31" s="47"/>
      <c r="I31" s="42" t="str">
        <f t="shared" si="0"/>
        <v/>
      </c>
      <c r="J31" s="43"/>
      <c r="K31" s="44"/>
      <c r="L31" s="43"/>
      <c r="M31" s="44"/>
      <c r="N31" s="45" t="str">
        <f t="shared" si="14"/>
        <v/>
      </c>
      <c r="O31" s="79" t="e">
        <f>IF(AND(SMALL($P$7:$P$106,ROUNDUP('第四面（別紙）集計'!$E$5/2,0))=MAX($P$7:$P$106),ISNUMBER($N31),$P31=MAX($P$7:$P$106)),"代表&amp;最大",IF($P31=SMALL($P$7:$P$106,ROUNDUP('第四面（別紙）集計'!$E$5/2,0)),"代表",IF($P31=MAX($P$7:$P$106),"最大","")))</f>
        <v>#NUM!</v>
      </c>
      <c r="P31" s="23" t="str">
        <f t="shared" si="2"/>
        <v/>
      </c>
      <c r="Q31" s="24" t="e">
        <f t="shared" si="3"/>
        <v>#NUM!</v>
      </c>
      <c r="R31" s="24" t="e">
        <f t="shared" si="4"/>
        <v>#NUM!</v>
      </c>
      <c r="S31" s="24" t="e">
        <f t="shared" si="5"/>
        <v>#NUM!</v>
      </c>
      <c r="T31" s="24" t="e">
        <f t="shared" si="6"/>
        <v>#NUM!</v>
      </c>
      <c r="U31" s="24" t="e">
        <f t="shared" si="7"/>
        <v>#NUM!</v>
      </c>
      <c r="V31" s="24" t="e">
        <f t="shared" si="8"/>
        <v>#NUM!</v>
      </c>
      <c r="W31" s="24" t="e">
        <f t="shared" si="9"/>
        <v>#NUM!</v>
      </c>
      <c r="X31" s="24" t="e">
        <f t="shared" si="10"/>
        <v>#NUM!</v>
      </c>
      <c r="Y31" s="24" t="e">
        <f t="shared" si="11"/>
        <v>#NUM!</v>
      </c>
      <c r="Z31" s="24" t="e">
        <f t="shared" si="12"/>
        <v>#NUM!</v>
      </c>
      <c r="AA31" s="24" t="str">
        <f t="shared" si="13"/>
        <v/>
      </c>
      <c r="AD31" s="14" t="str">
        <f>IF(OR(G31=""),"",IF(G31&lt;=基準値!M$2=TRUE,"○","×"))</f>
        <v/>
      </c>
      <c r="AE31" s="14" t="str">
        <f>IF(OR(H31=""),"",IF(H31&lt;=基準値!N$2=TRUE,"○","×"))</f>
        <v/>
      </c>
    </row>
    <row r="32" spans="2:31" ht="16.5" customHeight="1" x14ac:dyDescent="0.15">
      <c r="B32" s="98">
        <v>26</v>
      </c>
      <c r="C32" s="38"/>
      <c r="D32" s="46"/>
      <c r="E32" s="46"/>
      <c r="F32" s="39"/>
      <c r="G32" s="40"/>
      <c r="H32" s="47"/>
      <c r="I32" s="42" t="str">
        <f t="shared" si="0"/>
        <v/>
      </c>
      <c r="J32" s="43"/>
      <c r="K32" s="44"/>
      <c r="L32" s="43"/>
      <c r="M32" s="44"/>
      <c r="N32" s="45" t="str">
        <f t="shared" si="14"/>
        <v/>
      </c>
      <c r="O32" s="79" t="e">
        <f>IF(AND(SMALL($P$7:$P$106,ROUNDUP('第四面（別紙）集計'!$E$5/2,0))=MAX($P$7:$P$106),ISNUMBER($N32),$P32=MAX($P$7:$P$106)),"代表&amp;最大",IF($P32=SMALL($P$7:$P$106,ROUNDUP('第四面（別紙）集計'!$E$5/2,0)),"代表",IF($P32=MAX($P$7:$P$106),"最大","")))</f>
        <v>#NUM!</v>
      </c>
      <c r="P32" s="23" t="str">
        <f t="shared" si="2"/>
        <v/>
      </c>
      <c r="Q32" s="24" t="e">
        <f t="shared" si="3"/>
        <v>#NUM!</v>
      </c>
      <c r="R32" s="24" t="e">
        <f t="shared" si="4"/>
        <v>#NUM!</v>
      </c>
      <c r="S32" s="24" t="e">
        <f t="shared" si="5"/>
        <v>#NUM!</v>
      </c>
      <c r="T32" s="24" t="e">
        <f t="shared" si="6"/>
        <v>#NUM!</v>
      </c>
      <c r="U32" s="24" t="e">
        <f t="shared" si="7"/>
        <v>#NUM!</v>
      </c>
      <c r="V32" s="24" t="e">
        <f t="shared" si="8"/>
        <v>#NUM!</v>
      </c>
      <c r="W32" s="24" t="e">
        <f t="shared" si="9"/>
        <v>#NUM!</v>
      </c>
      <c r="X32" s="24" t="e">
        <f t="shared" si="10"/>
        <v>#NUM!</v>
      </c>
      <c r="Y32" s="24" t="e">
        <f t="shared" si="11"/>
        <v>#NUM!</v>
      </c>
      <c r="Z32" s="24" t="e">
        <f t="shared" si="12"/>
        <v>#NUM!</v>
      </c>
      <c r="AA32" s="24" t="str">
        <f t="shared" si="13"/>
        <v/>
      </c>
      <c r="AD32" s="14" t="str">
        <f>IF(OR(G32=""),"",IF(G32&lt;=基準値!M$2=TRUE,"○","×"))</f>
        <v/>
      </c>
      <c r="AE32" s="14" t="str">
        <f>IF(OR(H32=""),"",IF(H32&lt;=基準値!N$2=TRUE,"○","×"))</f>
        <v/>
      </c>
    </row>
    <row r="33" spans="2:31" ht="16.5" customHeight="1" x14ac:dyDescent="0.15">
      <c r="B33" s="98">
        <v>27</v>
      </c>
      <c r="C33" s="38"/>
      <c r="D33" s="46"/>
      <c r="E33" s="46"/>
      <c r="F33" s="39"/>
      <c r="G33" s="40"/>
      <c r="H33" s="47"/>
      <c r="I33" s="42" t="str">
        <f t="shared" si="0"/>
        <v/>
      </c>
      <c r="J33" s="43"/>
      <c r="K33" s="44"/>
      <c r="L33" s="43"/>
      <c r="M33" s="44"/>
      <c r="N33" s="45" t="str">
        <f t="shared" si="14"/>
        <v/>
      </c>
      <c r="O33" s="79" t="e">
        <f>IF(AND(SMALL($P$7:$P$106,ROUNDUP('第四面（別紙）集計'!$E$5/2,0))=MAX($P$7:$P$106),ISNUMBER($N33),$P33=MAX($P$7:$P$106)),"代表&amp;最大",IF($P33=SMALL($P$7:$P$106,ROUNDUP('第四面（別紙）集計'!$E$5/2,0)),"代表",IF($P33=MAX($P$7:$P$106),"最大","")))</f>
        <v>#NUM!</v>
      </c>
      <c r="P33" s="23" t="str">
        <f t="shared" si="2"/>
        <v/>
      </c>
      <c r="Q33" s="24" t="e">
        <f t="shared" si="3"/>
        <v>#NUM!</v>
      </c>
      <c r="R33" s="24" t="e">
        <f t="shared" si="4"/>
        <v>#NUM!</v>
      </c>
      <c r="S33" s="24" t="e">
        <f t="shared" si="5"/>
        <v>#NUM!</v>
      </c>
      <c r="T33" s="24" t="e">
        <f t="shared" si="6"/>
        <v>#NUM!</v>
      </c>
      <c r="U33" s="24" t="e">
        <f t="shared" si="7"/>
        <v>#NUM!</v>
      </c>
      <c r="V33" s="24" t="e">
        <f t="shared" si="8"/>
        <v>#NUM!</v>
      </c>
      <c r="W33" s="24" t="e">
        <f t="shared" si="9"/>
        <v>#NUM!</v>
      </c>
      <c r="X33" s="24" t="e">
        <f t="shared" si="10"/>
        <v>#NUM!</v>
      </c>
      <c r="Y33" s="24" t="e">
        <f t="shared" si="11"/>
        <v>#NUM!</v>
      </c>
      <c r="Z33" s="24" t="e">
        <f t="shared" si="12"/>
        <v>#NUM!</v>
      </c>
      <c r="AA33" s="24" t="str">
        <f t="shared" si="13"/>
        <v/>
      </c>
      <c r="AD33" s="14" t="str">
        <f>IF(OR(G33=""),"",IF(G33&lt;=基準値!M$2=TRUE,"○","×"))</f>
        <v/>
      </c>
      <c r="AE33" s="14" t="str">
        <f>IF(OR(H33=""),"",IF(H33&lt;=基準値!N$2=TRUE,"○","×"))</f>
        <v/>
      </c>
    </row>
    <row r="34" spans="2:31" ht="16.5" customHeight="1" x14ac:dyDescent="0.15">
      <c r="B34" s="97">
        <v>28</v>
      </c>
      <c r="C34" s="38"/>
      <c r="D34" s="37"/>
      <c r="E34" s="37"/>
      <c r="F34" s="39"/>
      <c r="G34" s="40"/>
      <c r="H34" s="47"/>
      <c r="I34" s="42" t="str">
        <f t="shared" si="0"/>
        <v/>
      </c>
      <c r="J34" s="43"/>
      <c r="K34" s="44"/>
      <c r="L34" s="43"/>
      <c r="M34" s="44"/>
      <c r="N34" s="45" t="str">
        <f t="shared" si="14"/>
        <v/>
      </c>
      <c r="O34" s="79" t="e">
        <f>IF(AND(SMALL($P$7:$P$106,ROUNDUP('第四面（別紙）集計'!$E$5/2,0))=MAX($P$7:$P$106),ISNUMBER($N34),$P34=MAX($P$7:$P$106)),"代表&amp;最大",IF($P34=SMALL($P$7:$P$106,ROUNDUP('第四面（別紙）集計'!$E$5/2,0)),"代表",IF($P34=MAX($P$7:$P$106),"最大","")))</f>
        <v>#NUM!</v>
      </c>
      <c r="P34" s="23" t="str">
        <f t="shared" si="2"/>
        <v/>
      </c>
      <c r="Q34" s="24" t="e">
        <f t="shared" si="3"/>
        <v>#NUM!</v>
      </c>
      <c r="R34" s="24" t="e">
        <f t="shared" si="4"/>
        <v>#NUM!</v>
      </c>
      <c r="S34" s="24" t="e">
        <f t="shared" si="5"/>
        <v>#NUM!</v>
      </c>
      <c r="T34" s="24" t="e">
        <f t="shared" si="6"/>
        <v>#NUM!</v>
      </c>
      <c r="U34" s="24" t="e">
        <f t="shared" si="7"/>
        <v>#NUM!</v>
      </c>
      <c r="V34" s="24" t="e">
        <f t="shared" si="8"/>
        <v>#NUM!</v>
      </c>
      <c r="W34" s="24" t="e">
        <f t="shared" si="9"/>
        <v>#NUM!</v>
      </c>
      <c r="X34" s="24" t="e">
        <f t="shared" si="10"/>
        <v>#NUM!</v>
      </c>
      <c r="Y34" s="24" t="e">
        <f t="shared" si="11"/>
        <v>#NUM!</v>
      </c>
      <c r="Z34" s="24" t="e">
        <f t="shared" si="12"/>
        <v>#NUM!</v>
      </c>
      <c r="AA34" s="24" t="str">
        <f t="shared" si="13"/>
        <v/>
      </c>
      <c r="AD34" s="14" t="str">
        <f>IF(OR(G34=""),"",IF(G34&lt;=基準値!M$2=TRUE,"○","×"))</f>
        <v/>
      </c>
      <c r="AE34" s="14" t="str">
        <f>IF(OR(H34=""),"",IF(H34&lt;=基準値!N$2=TRUE,"○","×"))</f>
        <v/>
      </c>
    </row>
    <row r="35" spans="2:31" ht="16.5" customHeight="1" x14ac:dyDescent="0.15">
      <c r="B35" s="98">
        <v>29</v>
      </c>
      <c r="C35" s="38"/>
      <c r="D35" s="46"/>
      <c r="E35" s="46"/>
      <c r="F35" s="39"/>
      <c r="G35" s="40"/>
      <c r="H35" s="47"/>
      <c r="I35" s="42" t="str">
        <f t="shared" si="0"/>
        <v/>
      </c>
      <c r="J35" s="43"/>
      <c r="K35" s="44"/>
      <c r="L35" s="43"/>
      <c r="M35" s="44"/>
      <c r="N35" s="45" t="str">
        <f t="shared" si="14"/>
        <v/>
      </c>
      <c r="O35" s="79" t="e">
        <f>IF(AND(SMALL($P$7:$P$106,ROUNDUP('第四面（別紙）集計'!$E$5/2,0))=MAX($P$7:$P$106),ISNUMBER($N35),$P35=MAX($P$7:$P$106)),"代表&amp;最大",IF($P35=SMALL($P$7:$P$106,ROUNDUP('第四面（別紙）集計'!$E$5/2,0)),"代表",IF($P35=MAX($P$7:$P$106),"最大","")))</f>
        <v>#NUM!</v>
      </c>
      <c r="P35" s="23" t="str">
        <f t="shared" si="2"/>
        <v/>
      </c>
      <c r="Q35" s="24" t="e">
        <f t="shared" si="3"/>
        <v>#NUM!</v>
      </c>
      <c r="R35" s="24" t="e">
        <f t="shared" si="4"/>
        <v>#NUM!</v>
      </c>
      <c r="S35" s="24" t="e">
        <f t="shared" si="5"/>
        <v>#NUM!</v>
      </c>
      <c r="T35" s="24" t="e">
        <f t="shared" si="6"/>
        <v>#NUM!</v>
      </c>
      <c r="U35" s="24" t="e">
        <f t="shared" si="7"/>
        <v>#NUM!</v>
      </c>
      <c r="V35" s="24" t="e">
        <f t="shared" si="8"/>
        <v>#NUM!</v>
      </c>
      <c r="W35" s="24" t="e">
        <f t="shared" si="9"/>
        <v>#NUM!</v>
      </c>
      <c r="X35" s="24" t="e">
        <f t="shared" si="10"/>
        <v>#NUM!</v>
      </c>
      <c r="Y35" s="24" t="e">
        <f t="shared" si="11"/>
        <v>#NUM!</v>
      </c>
      <c r="Z35" s="24" t="e">
        <f t="shared" si="12"/>
        <v>#NUM!</v>
      </c>
      <c r="AA35" s="24" t="str">
        <f t="shared" si="13"/>
        <v/>
      </c>
      <c r="AD35" s="14" t="str">
        <f>IF(OR(G35=""),"",IF(G35&lt;=基準値!M$2=TRUE,"○","×"))</f>
        <v/>
      </c>
      <c r="AE35" s="14" t="str">
        <f>IF(OR(H35=""),"",IF(H35&lt;=基準値!N$2=TRUE,"○","×"))</f>
        <v/>
      </c>
    </row>
    <row r="36" spans="2:31" ht="16.5" customHeight="1" x14ac:dyDescent="0.15">
      <c r="B36" s="98">
        <v>30</v>
      </c>
      <c r="C36" s="38"/>
      <c r="D36" s="46"/>
      <c r="E36" s="46"/>
      <c r="F36" s="39"/>
      <c r="G36" s="40"/>
      <c r="H36" s="47"/>
      <c r="I36" s="42" t="str">
        <f t="shared" si="0"/>
        <v/>
      </c>
      <c r="J36" s="43"/>
      <c r="K36" s="44"/>
      <c r="L36" s="43"/>
      <c r="M36" s="44"/>
      <c r="N36" s="45" t="str">
        <f t="shared" si="14"/>
        <v/>
      </c>
      <c r="O36" s="79" t="e">
        <f>IF(AND(SMALL($P$7:$P$106,ROUNDUP('第四面（別紙）集計'!$E$5/2,0))=MAX($P$7:$P$106),ISNUMBER($N36),$P36=MAX($P$7:$P$106)),"代表&amp;最大",IF($P36=SMALL($P$7:$P$106,ROUNDUP('第四面（別紙）集計'!$E$5/2,0)),"代表",IF($P36=MAX($P$7:$P$106),"最大","")))</f>
        <v>#NUM!</v>
      </c>
      <c r="P36" s="23" t="str">
        <f t="shared" si="2"/>
        <v/>
      </c>
      <c r="Q36" s="24" t="e">
        <f t="shared" si="3"/>
        <v>#NUM!</v>
      </c>
      <c r="R36" s="24" t="e">
        <f t="shared" si="4"/>
        <v>#NUM!</v>
      </c>
      <c r="S36" s="24" t="e">
        <f t="shared" si="5"/>
        <v>#NUM!</v>
      </c>
      <c r="T36" s="24" t="e">
        <f t="shared" si="6"/>
        <v>#NUM!</v>
      </c>
      <c r="U36" s="24" t="e">
        <f t="shared" si="7"/>
        <v>#NUM!</v>
      </c>
      <c r="V36" s="24" t="e">
        <f t="shared" si="8"/>
        <v>#NUM!</v>
      </c>
      <c r="W36" s="24" t="e">
        <f t="shared" si="9"/>
        <v>#NUM!</v>
      </c>
      <c r="X36" s="24" t="e">
        <f t="shared" si="10"/>
        <v>#NUM!</v>
      </c>
      <c r="Y36" s="24" t="e">
        <f t="shared" si="11"/>
        <v>#NUM!</v>
      </c>
      <c r="Z36" s="24" t="e">
        <f t="shared" si="12"/>
        <v>#NUM!</v>
      </c>
      <c r="AA36" s="24" t="str">
        <f t="shared" si="13"/>
        <v/>
      </c>
      <c r="AD36" s="14" t="str">
        <f>IF(OR(G36=""),"",IF(G36&lt;=基準値!M$2=TRUE,"○","×"))</f>
        <v/>
      </c>
      <c r="AE36" s="14" t="str">
        <f>IF(OR(H36=""),"",IF(H36&lt;=基準値!N$2=TRUE,"○","×"))</f>
        <v/>
      </c>
    </row>
    <row r="37" spans="2:31" ht="16.5" customHeight="1" x14ac:dyDescent="0.15">
      <c r="B37" s="98">
        <v>31</v>
      </c>
      <c r="C37" s="38"/>
      <c r="D37" s="46"/>
      <c r="E37" s="46"/>
      <c r="F37" s="39"/>
      <c r="G37" s="40"/>
      <c r="H37" s="47"/>
      <c r="I37" s="42" t="str">
        <f t="shared" si="0"/>
        <v/>
      </c>
      <c r="J37" s="43"/>
      <c r="K37" s="44"/>
      <c r="L37" s="43"/>
      <c r="M37" s="44"/>
      <c r="N37" s="45" t="str">
        <f t="shared" si="14"/>
        <v/>
      </c>
      <c r="O37" s="79" t="e">
        <f>IF(AND(SMALL($P$7:$P$106,ROUNDUP('第四面（別紙）集計'!$E$5/2,0))=MAX($P$7:$P$106),ISNUMBER($N37),$P37=MAX($P$7:$P$106)),"代表&amp;最大",IF($P37=SMALL($P$7:$P$106,ROUNDUP('第四面（別紙）集計'!$E$5/2,0)),"代表",IF($P37=MAX($P$7:$P$106),"最大","")))</f>
        <v>#NUM!</v>
      </c>
      <c r="P37" s="23" t="str">
        <f t="shared" si="2"/>
        <v/>
      </c>
      <c r="Q37" s="24" t="e">
        <f t="shared" si="3"/>
        <v>#NUM!</v>
      </c>
      <c r="R37" s="24" t="e">
        <f t="shared" si="4"/>
        <v>#NUM!</v>
      </c>
      <c r="S37" s="24" t="e">
        <f t="shared" si="5"/>
        <v>#NUM!</v>
      </c>
      <c r="T37" s="24" t="e">
        <f t="shared" si="6"/>
        <v>#NUM!</v>
      </c>
      <c r="U37" s="24" t="e">
        <f t="shared" si="7"/>
        <v>#NUM!</v>
      </c>
      <c r="V37" s="24" t="e">
        <f t="shared" si="8"/>
        <v>#NUM!</v>
      </c>
      <c r="W37" s="24" t="e">
        <f t="shared" si="9"/>
        <v>#NUM!</v>
      </c>
      <c r="X37" s="24" t="e">
        <f t="shared" si="10"/>
        <v>#NUM!</v>
      </c>
      <c r="Y37" s="24" t="e">
        <f t="shared" si="11"/>
        <v>#NUM!</v>
      </c>
      <c r="Z37" s="24" t="e">
        <f t="shared" si="12"/>
        <v>#NUM!</v>
      </c>
      <c r="AA37" s="24" t="str">
        <f t="shared" si="13"/>
        <v/>
      </c>
      <c r="AD37" s="14" t="str">
        <f>IF(OR(G37=""),"",IF(G37&lt;=基準値!M$2=TRUE,"○","×"))</f>
        <v/>
      </c>
      <c r="AE37" s="14" t="str">
        <f>IF(OR(H37=""),"",IF(H37&lt;=基準値!N$2=TRUE,"○","×"))</f>
        <v/>
      </c>
    </row>
    <row r="38" spans="2:31" ht="16.5" customHeight="1" x14ac:dyDescent="0.15">
      <c r="B38" s="98">
        <v>32</v>
      </c>
      <c r="C38" s="38"/>
      <c r="D38" s="46"/>
      <c r="E38" s="46"/>
      <c r="F38" s="39"/>
      <c r="G38" s="40"/>
      <c r="H38" s="47"/>
      <c r="I38" s="42" t="str">
        <f t="shared" si="0"/>
        <v/>
      </c>
      <c r="J38" s="43"/>
      <c r="K38" s="44"/>
      <c r="L38" s="43"/>
      <c r="M38" s="44"/>
      <c r="N38" s="45" t="str">
        <f t="shared" si="14"/>
        <v/>
      </c>
      <c r="O38" s="79" t="e">
        <f>IF(AND(SMALL($P$7:$P$106,ROUNDUP('第四面（別紙）集計'!$E$5/2,0))=MAX($P$7:$P$106),ISNUMBER($N38),$P38=MAX($P$7:$P$106)),"代表&amp;最大",IF($P38=SMALL($P$7:$P$106,ROUNDUP('第四面（別紙）集計'!$E$5/2,0)),"代表",IF($P38=MAX($P$7:$P$106),"最大","")))</f>
        <v>#NUM!</v>
      </c>
      <c r="P38" s="23" t="str">
        <f t="shared" si="2"/>
        <v/>
      </c>
      <c r="Q38" s="24" t="e">
        <f t="shared" si="3"/>
        <v>#NUM!</v>
      </c>
      <c r="R38" s="24" t="e">
        <f t="shared" si="4"/>
        <v>#NUM!</v>
      </c>
      <c r="S38" s="24" t="e">
        <f t="shared" si="5"/>
        <v>#NUM!</v>
      </c>
      <c r="T38" s="24" t="e">
        <f t="shared" si="6"/>
        <v>#NUM!</v>
      </c>
      <c r="U38" s="24" t="e">
        <f t="shared" si="7"/>
        <v>#NUM!</v>
      </c>
      <c r="V38" s="24" t="e">
        <f t="shared" si="8"/>
        <v>#NUM!</v>
      </c>
      <c r="W38" s="24" t="e">
        <f t="shared" si="9"/>
        <v>#NUM!</v>
      </c>
      <c r="X38" s="24" t="e">
        <f t="shared" si="10"/>
        <v>#NUM!</v>
      </c>
      <c r="Y38" s="24" t="e">
        <f t="shared" si="11"/>
        <v>#NUM!</v>
      </c>
      <c r="Z38" s="24" t="e">
        <f t="shared" si="12"/>
        <v>#NUM!</v>
      </c>
      <c r="AA38" s="24" t="str">
        <f t="shared" si="13"/>
        <v/>
      </c>
      <c r="AD38" s="14" t="str">
        <f>IF(OR(G38=""),"",IF(G38&lt;=基準値!M$2=TRUE,"○","×"))</f>
        <v/>
      </c>
      <c r="AE38" s="14" t="str">
        <f>IF(OR(H38=""),"",IF(H38&lt;=基準値!N$2=TRUE,"○","×"))</f>
        <v/>
      </c>
    </row>
    <row r="39" spans="2:31" ht="16.5" customHeight="1" x14ac:dyDescent="0.15">
      <c r="B39" s="98">
        <v>33</v>
      </c>
      <c r="C39" s="38"/>
      <c r="D39" s="46"/>
      <c r="E39" s="46"/>
      <c r="F39" s="39"/>
      <c r="G39" s="40"/>
      <c r="H39" s="47"/>
      <c r="I39" s="42" t="str">
        <f t="shared" ref="I39:I70" si="15">IF(AD39="","",IF(AND(AD39="○",AE39="○"),"○","×"))</f>
        <v/>
      </c>
      <c r="J39" s="43"/>
      <c r="K39" s="44"/>
      <c r="L39" s="43"/>
      <c r="M39" s="44"/>
      <c r="N39" s="45" t="str">
        <f t="shared" si="14"/>
        <v/>
      </c>
      <c r="O39" s="79" t="e">
        <f>IF(AND(SMALL($P$7:$P$106,ROUNDUP('第四面（別紙）集計'!$E$5/2,0))=MAX($P$7:$P$106),ISNUMBER($N39),$P39=MAX($P$7:$P$106)),"代表&amp;最大",IF($P39=SMALL($P$7:$P$106,ROUNDUP('第四面（別紙）集計'!$E$5/2,0)),"代表",IF($P39=MAX($P$7:$P$106),"最大","")))</f>
        <v>#NUM!</v>
      </c>
      <c r="P39" s="23" t="str">
        <f t="shared" si="2"/>
        <v/>
      </c>
      <c r="Q39" s="24" t="e">
        <f t="shared" si="3"/>
        <v>#NUM!</v>
      </c>
      <c r="R39" s="24" t="e">
        <f t="shared" si="4"/>
        <v>#NUM!</v>
      </c>
      <c r="S39" s="24" t="e">
        <f t="shared" si="5"/>
        <v>#NUM!</v>
      </c>
      <c r="T39" s="24" t="e">
        <f t="shared" si="6"/>
        <v>#NUM!</v>
      </c>
      <c r="U39" s="24" t="e">
        <f t="shared" si="7"/>
        <v>#NUM!</v>
      </c>
      <c r="V39" s="24" t="e">
        <f t="shared" si="8"/>
        <v>#NUM!</v>
      </c>
      <c r="W39" s="24" t="e">
        <f t="shared" si="9"/>
        <v>#NUM!</v>
      </c>
      <c r="X39" s="24" t="e">
        <f t="shared" si="10"/>
        <v>#NUM!</v>
      </c>
      <c r="Y39" s="24" t="e">
        <f t="shared" si="11"/>
        <v>#NUM!</v>
      </c>
      <c r="Z39" s="24" t="e">
        <f t="shared" si="12"/>
        <v>#NUM!</v>
      </c>
      <c r="AA39" s="24" t="str">
        <f t="shared" si="13"/>
        <v/>
      </c>
      <c r="AD39" s="14" t="str">
        <f>IF(OR(G39=""),"",IF(G39&lt;=基準値!M$2=TRUE,"○","×"))</f>
        <v/>
      </c>
      <c r="AE39" s="14" t="str">
        <f>IF(OR(H39=""),"",IF(H39&lt;=基準値!N$2=TRUE,"○","×"))</f>
        <v/>
      </c>
    </row>
    <row r="40" spans="2:31" ht="16.5" customHeight="1" x14ac:dyDescent="0.15">
      <c r="B40" s="98">
        <v>34</v>
      </c>
      <c r="C40" s="38"/>
      <c r="D40" s="46"/>
      <c r="E40" s="46"/>
      <c r="F40" s="39"/>
      <c r="G40" s="40"/>
      <c r="H40" s="41"/>
      <c r="I40" s="42" t="str">
        <f t="shared" si="15"/>
        <v/>
      </c>
      <c r="J40" s="43"/>
      <c r="K40" s="44"/>
      <c r="L40" s="43"/>
      <c r="M40" s="44"/>
      <c r="N40" s="45" t="str">
        <f t="shared" si="14"/>
        <v/>
      </c>
      <c r="O40" s="79" t="e">
        <f>IF(AND(SMALL($P$7:$P$106,ROUNDUP('第四面（別紙）集計'!$E$5/2,0))=MAX($P$7:$P$106),ISNUMBER($N40),$P40=MAX($P$7:$P$106)),"代表&amp;最大",IF($P40=SMALL($P$7:$P$106,ROUNDUP('第四面（別紙）集計'!$E$5/2,0)),"代表",IF($P40=MAX($P$7:$P$106),"最大","")))</f>
        <v>#NUM!</v>
      </c>
      <c r="P40" s="23" t="str">
        <f t="shared" si="2"/>
        <v/>
      </c>
      <c r="Q40" s="24" t="e">
        <f t="shared" si="3"/>
        <v>#NUM!</v>
      </c>
      <c r="R40" s="24" t="e">
        <f t="shared" si="4"/>
        <v>#NUM!</v>
      </c>
      <c r="S40" s="24" t="e">
        <f t="shared" si="5"/>
        <v>#NUM!</v>
      </c>
      <c r="T40" s="24" t="e">
        <f t="shared" si="6"/>
        <v>#NUM!</v>
      </c>
      <c r="U40" s="24" t="e">
        <f t="shared" si="7"/>
        <v>#NUM!</v>
      </c>
      <c r="V40" s="24" t="e">
        <f t="shared" si="8"/>
        <v>#NUM!</v>
      </c>
      <c r="W40" s="24" t="e">
        <f t="shared" si="9"/>
        <v>#NUM!</v>
      </c>
      <c r="X40" s="24" t="e">
        <f t="shared" si="10"/>
        <v>#NUM!</v>
      </c>
      <c r="Y40" s="24" t="e">
        <f t="shared" si="11"/>
        <v>#NUM!</v>
      </c>
      <c r="Z40" s="24" t="e">
        <f t="shared" si="12"/>
        <v>#NUM!</v>
      </c>
      <c r="AA40" s="24" t="str">
        <f t="shared" si="13"/>
        <v/>
      </c>
      <c r="AD40" s="14" t="str">
        <f>IF(OR(G40=""),"",IF(G40&lt;=基準値!M$2=TRUE,"○","×"))</f>
        <v/>
      </c>
      <c r="AE40" s="14" t="str">
        <f>IF(OR(H40=""),"",IF(H40&lt;=基準値!N$2=TRUE,"○","×"))</f>
        <v/>
      </c>
    </row>
    <row r="41" spans="2:31" ht="16.5" customHeight="1" x14ac:dyDescent="0.15">
      <c r="B41" s="98">
        <v>35</v>
      </c>
      <c r="C41" s="38"/>
      <c r="D41" s="46"/>
      <c r="E41" s="46"/>
      <c r="F41" s="39"/>
      <c r="G41" s="40"/>
      <c r="H41" s="47"/>
      <c r="I41" s="42" t="str">
        <f t="shared" si="15"/>
        <v/>
      </c>
      <c r="J41" s="43"/>
      <c r="K41" s="44"/>
      <c r="L41" s="43"/>
      <c r="M41" s="44"/>
      <c r="N41" s="45" t="str">
        <f t="shared" si="14"/>
        <v/>
      </c>
      <c r="O41" s="79" t="e">
        <f>IF(AND(SMALL($P$7:$P$106,ROUNDUP('第四面（別紙）集計'!$E$5/2,0))=MAX($P$7:$P$106),ISNUMBER($N41),$P41=MAX($P$7:$P$106)),"代表&amp;最大",IF($P41=SMALL($P$7:$P$106,ROUNDUP('第四面（別紙）集計'!$E$5/2,0)),"代表",IF($P41=MAX($P$7:$P$106),"最大","")))</f>
        <v>#NUM!</v>
      </c>
      <c r="P41" s="23" t="str">
        <f t="shared" si="2"/>
        <v/>
      </c>
      <c r="Q41" s="24" t="e">
        <f t="shared" si="3"/>
        <v>#NUM!</v>
      </c>
      <c r="R41" s="24" t="e">
        <f t="shared" si="4"/>
        <v>#NUM!</v>
      </c>
      <c r="S41" s="24" t="e">
        <f t="shared" si="5"/>
        <v>#NUM!</v>
      </c>
      <c r="T41" s="24" t="e">
        <f t="shared" si="6"/>
        <v>#NUM!</v>
      </c>
      <c r="U41" s="24" t="e">
        <f t="shared" si="7"/>
        <v>#NUM!</v>
      </c>
      <c r="V41" s="24" t="e">
        <f t="shared" si="8"/>
        <v>#NUM!</v>
      </c>
      <c r="W41" s="24" t="e">
        <f t="shared" si="9"/>
        <v>#NUM!</v>
      </c>
      <c r="X41" s="24" t="e">
        <f t="shared" si="10"/>
        <v>#NUM!</v>
      </c>
      <c r="Y41" s="24" t="e">
        <f t="shared" si="11"/>
        <v>#NUM!</v>
      </c>
      <c r="Z41" s="24" t="e">
        <f t="shared" si="12"/>
        <v>#NUM!</v>
      </c>
      <c r="AA41" s="24" t="str">
        <f t="shared" si="13"/>
        <v/>
      </c>
      <c r="AD41" s="14" t="str">
        <f>IF(OR(G41=""),"",IF(G41&lt;=基準値!M$2=TRUE,"○","×"))</f>
        <v/>
      </c>
      <c r="AE41" s="14" t="str">
        <f>IF(OR(H41=""),"",IF(H41&lt;=基準値!N$2=TRUE,"○","×"))</f>
        <v/>
      </c>
    </row>
    <row r="42" spans="2:31" ht="16.5" customHeight="1" x14ac:dyDescent="0.15">
      <c r="B42" s="98">
        <v>36</v>
      </c>
      <c r="C42" s="38"/>
      <c r="D42" s="46"/>
      <c r="E42" s="46"/>
      <c r="F42" s="39"/>
      <c r="G42" s="40"/>
      <c r="H42" s="47"/>
      <c r="I42" s="42" t="str">
        <f t="shared" si="15"/>
        <v/>
      </c>
      <c r="J42" s="43"/>
      <c r="K42" s="44"/>
      <c r="L42" s="43"/>
      <c r="M42" s="44"/>
      <c r="N42" s="45" t="str">
        <f t="shared" si="14"/>
        <v/>
      </c>
      <c r="O42" s="79" t="e">
        <f>IF(AND(SMALL($P$7:$P$106,ROUNDUP('第四面（別紙）集計'!$E$5/2,0))=MAX($P$7:$P$106),ISNUMBER($N42),$P42=MAX($P$7:$P$106)),"代表&amp;最大",IF($P42=SMALL($P$7:$P$106,ROUNDUP('第四面（別紙）集計'!$E$5/2,0)),"代表",IF($P42=MAX($P$7:$P$106),"最大","")))</f>
        <v>#NUM!</v>
      </c>
      <c r="P42" s="23" t="str">
        <f t="shared" si="2"/>
        <v/>
      </c>
      <c r="Q42" s="24" t="e">
        <f t="shared" si="3"/>
        <v>#NUM!</v>
      </c>
      <c r="R42" s="24" t="e">
        <f t="shared" si="4"/>
        <v>#NUM!</v>
      </c>
      <c r="S42" s="24" t="e">
        <f t="shared" si="5"/>
        <v>#NUM!</v>
      </c>
      <c r="T42" s="24" t="e">
        <f t="shared" si="6"/>
        <v>#NUM!</v>
      </c>
      <c r="U42" s="24" t="e">
        <f t="shared" si="7"/>
        <v>#NUM!</v>
      </c>
      <c r="V42" s="24" t="e">
        <f t="shared" si="8"/>
        <v>#NUM!</v>
      </c>
      <c r="W42" s="24" t="e">
        <f t="shared" si="9"/>
        <v>#NUM!</v>
      </c>
      <c r="X42" s="24" t="e">
        <f t="shared" si="10"/>
        <v>#NUM!</v>
      </c>
      <c r="Y42" s="24" t="e">
        <f t="shared" si="11"/>
        <v>#NUM!</v>
      </c>
      <c r="Z42" s="24" t="e">
        <f t="shared" si="12"/>
        <v>#NUM!</v>
      </c>
      <c r="AA42" s="24" t="str">
        <f t="shared" si="13"/>
        <v/>
      </c>
      <c r="AD42" s="14" t="str">
        <f>IF(OR(G42=""),"",IF(G42&lt;=基準値!M$2=TRUE,"○","×"))</f>
        <v/>
      </c>
      <c r="AE42" s="14" t="str">
        <f>IF(OR(H42=""),"",IF(H42&lt;=基準値!N$2=TRUE,"○","×"))</f>
        <v/>
      </c>
    </row>
    <row r="43" spans="2:31" ht="16.5" customHeight="1" x14ac:dyDescent="0.15">
      <c r="B43" s="97">
        <v>37</v>
      </c>
      <c r="C43" s="38"/>
      <c r="D43" s="37"/>
      <c r="E43" s="37"/>
      <c r="F43" s="39"/>
      <c r="G43" s="40"/>
      <c r="H43" s="41"/>
      <c r="I43" s="42" t="str">
        <f t="shared" si="15"/>
        <v/>
      </c>
      <c r="J43" s="43"/>
      <c r="K43" s="44"/>
      <c r="L43" s="43"/>
      <c r="M43" s="44"/>
      <c r="N43" s="45" t="str">
        <f t="shared" si="14"/>
        <v/>
      </c>
      <c r="O43" s="79" t="e">
        <f>IF(AND(SMALL($P$7:$P$106,ROUNDUP('第四面（別紙）集計'!$E$5/2,0))=MAX($P$7:$P$106),ISNUMBER($N43),$P43=MAX($P$7:$P$106)),"代表&amp;最大",IF($P43=SMALL($P$7:$P$106,ROUNDUP('第四面（別紙）集計'!$E$5/2,0)),"代表",IF($P43=MAX($P$7:$P$106),"最大","")))</f>
        <v>#NUM!</v>
      </c>
      <c r="P43" s="23" t="str">
        <f t="shared" si="2"/>
        <v/>
      </c>
      <c r="Q43" s="24" t="e">
        <f t="shared" si="3"/>
        <v>#NUM!</v>
      </c>
      <c r="R43" s="24" t="e">
        <f t="shared" si="4"/>
        <v>#NUM!</v>
      </c>
      <c r="S43" s="24" t="e">
        <f t="shared" si="5"/>
        <v>#NUM!</v>
      </c>
      <c r="T43" s="24" t="e">
        <f t="shared" si="6"/>
        <v>#NUM!</v>
      </c>
      <c r="U43" s="24" t="e">
        <f t="shared" si="7"/>
        <v>#NUM!</v>
      </c>
      <c r="V43" s="24" t="e">
        <f t="shared" si="8"/>
        <v>#NUM!</v>
      </c>
      <c r="W43" s="24" t="e">
        <f t="shared" si="9"/>
        <v>#NUM!</v>
      </c>
      <c r="X43" s="24" t="e">
        <f t="shared" si="10"/>
        <v>#NUM!</v>
      </c>
      <c r="Y43" s="24" t="e">
        <f t="shared" si="11"/>
        <v>#NUM!</v>
      </c>
      <c r="Z43" s="24" t="e">
        <f t="shared" si="12"/>
        <v>#NUM!</v>
      </c>
      <c r="AA43" s="24" t="str">
        <f t="shared" si="13"/>
        <v/>
      </c>
      <c r="AD43" s="14" t="str">
        <f>IF(OR(G43=""),"",IF(G43&lt;=基準値!M$2=TRUE,"○","×"))</f>
        <v/>
      </c>
      <c r="AE43" s="14" t="str">
        <f>IF(OR(H43=""),"",IF(H43&lt;=基準値!N$2=TRUE,"○","×"))</f>
        <v/>
      </c>
    </row>
    <row r="44" spans="2:31" ht="16.5" customHeight="1" x14ac:dyDescent="0.15">
      <c r="B44" s="98">
        <v>38</v>
      </c>
      <c r="C44" s="38"/>
      <c r="D44" s="46"/>
      <c r="E44" s="46"/>
      <c r="F44" s="39"/>
      <c r="G44" s="40"/>
      <c r="H44" s="47"/>
      <c r="I44" s="42" t="str">
        <f t="shared" si="15"/>
        <v/>
      </c>
      <c r="J44" s="43"/>
      <c r="K44" s="44"/>
      <c r="L44" s="43"/>
      <c r="M44" s="44"/>
      <c r="N44" s="45" t="str">
        <f t="shared" si="14"/>
        <v/>
      </c>
      <c r="O44" s="79" t="e">
        <f>IF(AND(SMALL($P$7:$P$106,ROUNDUP('第四面（別紙）集計'!$E$5/2,0))=MAX($P$7:$P$106),ISNUMBER($N44),$P44=MAX($P$7:$P$106)),"代表&amp;最大",IF($P44=SMALL($P$7:$P$106,ROUNDUP('第四面（別紙）集計'!$E$5/2,0)),"代表",IF($P44=MAX($P$7:$P$106),"最大","")))</f>
        <v>#NUM!</v>
      </c>
      <c r="P44" s="23" t="str">
        <f t="shared" si="2"/>
        <v/>
      </c>
      <c r="Q44" s="24" t="e">
        <f t="shared" si="3"/>
        <v>#NUM!</v>
      </c>
      <c r="R44" s="24" t="e">
        <f t="shared" si="4"/>
        <v>#NUM!</v>
      </c>
      <c r="S44" s="24" t="e">
        <f t="shared" si="5"/>
        <v>#NUM!</v>
      </c>
      <c r="T44" s="24" t="e">
        <f t="shared" si="6"/>
        <v>#NUM!</v>
      </c>
      <c r="U44" s="24" t="e">
        <f t="shared" si="7"/>
        <v>#NUM!</v>
      </c>
      <c r="V44" s="24" t="e">
        <f t="shared" si="8"/>
        <v>#NUM!</v>
      </c>
      <c r="W44" s="24" t="e">
        <f t="shared" si="9"/>
        <v>#NUM!</v>
      </c>
      <c r="X44" s="24" t="e">
        <f t="shared" si="10"/>
        <v>#NUM!</v>
      </c>
      <c r="Y44" s="24" t="e">
        <f t="shared" si="11"/>
        <v>#NUM!</v>
      </c>
      <c r="Z44" s="24" t="e">
        <f t="shared" si="12"/>
        <v>#NUM!</v>
      </c>
      <c r="AA44" s="24" t="str">
        <f t="shared" si="13"/>
        <v/>
      </c>
      <c r="AD44" s="14" t="str">
        <f>IF(OR(G44=""),"",IF(G44&lt;=基準値!M$2=TRUE,"○","×"))</f>
        <v/>
      </c>
      <c r="AE44" s="14" t="str">
        <f>IF(OR(H44=""),"",IF(H44&lt;=基準値!N$2=TRUE,"○","×"))</f>
        <v/>
      </c>
    </row>
    <row r="45" spans="2:31" ht="16.5" customHeight="1" x14ac:dyDescent="0.15">
      <c r="B45" s="98">
        <v>39</v>
      </c>
      <c r="C45" s="38"/>
      <c r="D45" s="46"/>
      <c r="E45" s="46"/>
      <c r="F45" s="39"/>
      <c r="G45" s="40"/>
      <c r="H45" s="47"/>
      <c r="I45" s="42" t="str">
        <f t="shared" si="15"/>
        <v/>
      </c>
      <c r="J45" s="43"/>
      <c r="K45" s="44"/>
      <c r="L45" s="43"/>
      <c r="M45" s="44"/>
      <c r="N45" s="45" t="str">
        <f t="shared" si="14"/>
        <v/>
      </c>
      <c r="O45" s="79" t="e">
        <f>IF(AND(SMALL($P$7:$P$106,ROUNDUP('第四面（別紙）集計'!$E$5/2,0))=MAX($P$7:$P$106),ISNUMBER($N45),$P45=MAX($P$7:$P$106)),"代表&amp;最大",IF($P45=SMALL($P$7:$P$106,ROUNDUP('第四面（別紙）集計'!$E$5/2,0)),"代表",IF($P45=MAX($P$7:$P$106),"最大","")))</f>
        <v>#NUM!</v>
      </c>
      <c r="P45" s="23" t="str">
        <f t="shared" si="2"/>
        <v/>
      </c>
      <c r="Q45" s="24" t="e">
        <f t="shared" si="3"/>
        <v>#NUM!</v>
      </c>
      <c r="R45" s="24" t="e">
        <f t="shared" si="4"/>
        <v>#NUM!</v>
      </c>
      <c r="S45" s="24" t="e">
        <f t="shared" si="5"/>
        <v>#NUM!</v>
      </c>
      <c r="T45" s="24" t="e">
        <f t="shared" si="6"/>
        <v>#NUM!</v>
      </c>
      <c r="U45" s="24" t="e">
        <f t="shared" si="7"/>
        <v>#NUM!</v>
      </c>
      <c r="V45" s="24" t="e">
        <f t="shared" si="8"/>
        <v>#NUM!</v>
      </c>
      <c r="W45" s="24" t="e">
        <f t="shared" si="9"/>
        <v>#NUM!</v>
      </c>
      <c r="X45" s="24" t="e">
        <f t="shared" si="10"/>
        <v>#NUM!</v>
      </c>
      <c r="Y45" s="24" t="e">
        <f t="shared" si="11"/>
        <v>#NUM!</v>
      </c>
      <c r="Z45" s="24" t="e">
        <f t="shared" si="12"/>
        <v>#NUM!</v>
      </c>
      <c r="AA45" s="24" t="str">
        <f t="shared" si="13"/>
        <v/>
      </c>
      <c r="AD45" s="14" t="str">
        <f>IF(OR(G45=""),"",IF(G45&lt;=基準値!M$2=TRUE,"○","×"))</f>
        <v/>
      </c>
      <c r="AE45" s="14" t="str">
        <f>IF(OR(H45=""),"",IF(H45&lt;=基準値!N$2=TRUE,"○","×"))</f>
        <v/>
      </c>
    </row>
    <row r="46" spans="2:31" ht="16.5" customHeight="1" x14ac:dyDescent="0.15">
      <c r="B46" s="98">
        <v>40</v>
      </c>
      <c r="C46" s="38"/>
      <c r="D46" s="46"/>
      <c r="E46" s="46"/>
      <c r="F46" s="39"/>
      <c r="G46" s="40"/>
      <c r="H46" s="47"/>
      <c r="I46" s="42" t="str">
        <f t="shared" si="15"/>
        <v/>
      </c>
      <c r="J46" s="43"/>
      <c r="K46" s="44"/>
      <c r="L46" s="43"/>
      <c r="M46" s="44"/>
      <c r="N46" s="45" t="str">
        <f t="shared" si="14"/>
        <v/>
      </c>
      <c r="O46" s="79" t="e">
        <f>IF(AND(SMALL($P$7:$P$106,ROUNDUP('第四面（別紙）集計'!$E$5/2,0))=MAX($P$7:$P$106),ISNUMBER($N46),$P46=MAX($P$7:$P$106)),"代表&amp;最大",IF($P46=SMALL($P$7:$P$106,ROUNDUP('第四面（別紙）集計'!$E$5/2,0)),"代表",IF($P46=MAX($P$7:$P$106),"最大","")))</f>
        <v>#NUM!</v>
      </c>
      <c r="P46" s="23" t="str">
        <f t="shared" si="2"/>
        <v/>
      </c>
      <c r="Q46" s="24" t="e">
        <f t="shared" si="3"/>
        <v>#NUM!</v>
      </c>
      <c r="R46" s="24" t="e">
        <f t="shared" si="4"/>
        <v>#NUM!</v>
      </c>
      <c r="S46" s="24" t="e">
        <f t="shared" si="5"/>
        <v>#NUM!</v>
      </c>
      <c r="T46" s="24" t="e">
        <f t="shared" si="6"/>
        <v>#NUM!</v>
      </c>
      <c r="U46" s="24" t="e">
        <f t="shared" si="7"/>
        <v>#NUM!</v>
      </c>
      <c r="V46" s="24" t="e">
        <f t="shared" si="8"/>
        <v>#NUM!</v>
      </c>
      <c r="W46" s="24" t="e">
        <f t="shared" si="9"/>
        <v>#NUM!</v>
      </c>
      <c r="X46" s="24" t="e">
        <f t="shared" si="10"/>
        <v>#NUM!</v>
      </c>
      <c r="Y46" s="24" t="e">
        <f t="shared" si="11"/>
        <v>#NUM!</v>
      </c>
      <c r="Z46" s="24" t="e">
        <f t="shared" si="12"/>
        <v>#NUM!</v>
      </c>
      <c r="AA46" s="24" t="str">
        <f t="shared" si="13"/>
        <v/>
      </c>
      <c r="AD46" s="14" t="str">
        <f>IF(OR(G46=""),"",IF(G46&lt;=基準値!M$2=TRUE,"○","×"))</f>
        <v/>
      </c>
      <c r="AE46" s="14" t="str">
        <f>IF(OR(H46=""),"",IF(H46&lt;=基準値!N$2=TRUE,"○","×"))</f>
        <v/>
      </c>
    </row>
    <row r="47" spans="2:31" ht="16.5" customHeight="1" x14ac:dyDescent="0.15">
      <c r="B47" s="98">
        <v>41</v>
      </c>
      <c r="C47" s="38"/>
      <c r="D47" s="46"/>
      <c r="E47" s="46"/>
      <c r="F47" s="39"/>
      <c r="G47" s="40"/>
      <c r="H47" s="47"/>
      <c r="I47" s="42" t="str">
        <f t="shared" si="15"/>
        <v/>
      </c>
      <c r="J47" s="43"/>
      <c r="K47" s="44"/>
      <c r="L47" s="43"/>
      <c r="M47" s="44"/>
      <c r="N47" s="45" t="str">
        <f t="shared" si="14"/>
        <v/>
      </c>
      <c r="O47" s="79" t="e">
        <f>IF(AND(SMALL($P$7:$P$106,ROUNDUP('第四面（別紙）集計'!$E$5/2,0))=MAX($P$7:$P$106),ISNUMBER($N47),$P47=MAX($P$7:$P$106)),"代表&amp;最大",IF($P47=SMALL($P$7:$P$106,ROUNDUP('第四面（別紙）集計'!$E$5/2,0)),"代表",IF($P47=MAX($P$7:$P$106),"最大","")))</f>
        <v>#NUM!</v>
      </c>
      <c r="P47" s="23" t="str">
        <f t="shared" si="2"/>
        <v/>
      </c>
      <c r="Q47" s="24" t="e">
        <f t="shared" si="3"/>
        <v>#NUM!</v>
      </c>
      <c r="R47" s="24" t="e">
        <f t="shared" si="4"/>
        <v>#NUM!</v>
      </c>
      <c r="S47" s="24" t="e">
        <f t="shared" si="5"/>
        <v>#NUM!</v>
      </c>
      <c r="T47" s="24" t="e">
        <f t="shared" si="6"/>
        <v>#NUM!</v>
      </c>
      <c r="U47" s="24" t="e">
        <f t="shared" si="7"/>
        <v>#NUM!</v>
      </c>
      <c r="V47" s="24" t="e">
        <f t="shared" si="8"/>
        <v>#NUM!</v>
      </c>
      <c r="W47" s="24" t="e">
        <f t="shared" si="9"/>
        <v>#NUM!</v>
      </c>
      <c r="X47" s="24" t="e">
        <f t="shared" si="10"/>
        <v>#NUM!</v>
      </c>
      <c r="Y47" s="24" t="e">
        <f t="shared" si="11"/>
        <v>#NUM!</v>
      </c>
      <c r="Z47" s="24" t="e">
        <f t="shared" si="12"/>
        <v>#NUM!</v>
      </c>
      <c r="AA47" s="24" t="str">
        <f t="shared" si="13"/>
        <v/>
      </c>
      <c r="AD47" s="14" t="str">
        <f>IF(OR(G47=""),"",IF(G47&lt;=基準値!M$2=TRUE,"○","×"))</f>
        <v/>
      </c>
      <c r="AE47" s="14" t="str">
        <f>IF(OR(H47=""),"",IF(H47&lt;=基準値!N$2=TRUE,"○","×"))</f>
        <v/>
      </c>
    </row>
    <row r="48" spans="2:31" ht="16.5" customHeight="1" x14ac:dyDescent="0.15">
      <c r="B48" s="98">
        <v>42</v>
      </c>
      <c r="C48" s="38"/>
      <c r="D48" s="46"/>
      <c r="E48" s="46"/>
      <c r="F48" s="39"/>
      <c r="G48" s="40"/>
      <c r="H48" s="47"/>
      <c r="I48" s="42" t="str">
        <f t="shared" si="15"/>
        <v/>
      </c>
      <c r="J48" s="43"/>
      <c r="K48" s="44"/>
      <c r="L48" s="43"/>
      <c r="M48" s="44"/>
      <c r="N48" s="45" t="str">
        <f t="shared" si="14"/>
        <v/>
      </c>
      <c r="O48" s="79" t="e">
        <f>IF(AND(SMALL($P$7:$P$106,ROUNDUP('第四面（別紙）集計'!$E$5/2,0))=MAX($P$7:$P$106),ISNUMBER($N48),$P48=MAX($P$7:$P$106)),"代表&amp;最大",IF($P48=SMALL($P$7:$P$106,ROUNDUP('第四面（別紙）集計'!$E$5/2,0)),"代表",IF($P48=MAX($P$7:$P$106),"最大","")))</f>
        <v>#NUM!</v>
      </c>
      <c r="P48" s="23" t="str">
        <f t="shared" si="2"/>
        <v/>
      </c>
      <c r="Q48" s="24" t="e">
        <f t="shared" si="3"/>
        <v>#NUM!</v>
      </c>
      <c r="R48" s="24" t="e">
        <f t="shared" si="4"/>
        <v>#NUM!</v>
      </c>
      <c r="S48" s="24" t="e">
        <f t="shared" si="5"/>
        <v>#NUM!</v>
      </c>
      <c r="T48" s="24" t="e">
        <f t="shared" si="6"/>
        <v>#NUM!</v>
      </c>
      <c r="U48" s="24" t="e">
        <f t="shared" si="7"/>
        <v>#NUM!</v>
      </c>
      <c r="V48" s="24" t="e">
        <f t="shared" si="8"/>
        <v>#NUM!</v>
      </c>
      <c r="W48" s="24" t="e">
        <f t="shared" si="9"/>
        <v>#NUM!</v>
      </c>
      <c r="X48" s="24" t="e">
        <f t="shared" si="10"/>
        <v>#NUM!</v>
      </c>
      <c r="Y48" s="24" t="e">
        <f t="shared" si="11"/>
        <v>#NUM!</v>
      </c>
      <c r="Z48" s="24" t="e">
        <f t="shared" si="12"/>
        <v>#NUM!</v>
      </c>
      <c r="AA48" s="24" t="str">
        <f t="shared" si="13"/>
        <v/>
      </c>
      <c r="AD48" s="14" t="str">
        <f>IF(OR(G48=""),"",IF(G48&lt;=基準値!M$2=TRUE,"○","×"))</f>
        <v/>
      </c>
      <c r="AE48" s="14" t="str">
        <f>IF(OR(H48=""),"",IF(H48&lt;=基準値!N$2=TRUE,"○","×"))</f>
        <v/>
      </c>
    </row>
    <row r="49" spans="2:31" ht="16.5" customHeight="1" x14ac:dyDescent="0.15">
      <c r="B49" s="98">
        <v>43</v>
      </c>
      <c r="C49" s="38"/>
      <c r="D49" s="46"/>
      <c r="E49" s="46"/>
      <c r="F49" s="39"/>
      <c r="G49" s="40"/>
      <c r="H49" s="41"/>
      <c r="I49" s="42" t="str">
        <f t="shared" si="15"/>
        <v/>
      </c>
      <c r="J49" s="43"/>
      <c r="K49" s="44"/>
      <c r="L49" s="43"/>
      <c r="M49" s="44"/>
      <c r="N49" s="45" t="str">
        <f t="shared" si="14"/>
        <v/>
      </c>
      <c r="O49" s="79" t="e">
        <f>IF(AND(SMALL($P$7:$P$106,ROUNDUP('第四面（別紙）集計'!$E$5/2,0))=MAX($P$7:$P$106),ISNUMBER($N49),$P49=MAX($P$7:$P$106)),"代表&amp;最大",IF($P49=SMALL($P$7:$P$106,ROUNDUP('第四面（別紙）集計'!$E$5/2,0)),"代表",IF($P49=MAX($P$7:$P$106),"最大","")))</f>
        <v>#NUM!</v>
      </c>
      <c r="P49" s="23" t="str">
        <f t="shared" si="2"/>
        <v/>
      </c>
      <c r="Q49" s="24" t="e">
        <f t="shared" si="3"/>
        <v>#NUM!</v>
      </c>
      <c r="R49" s="24" t="e">
        <f t="shared" si="4"/>
        <v>#NUM!</v>
      </c>
      <c r="S49" s="24" t="e">
        <f t="shared" si="5"/>
        <v>#NUM!</v>
      </c>
      <c r="T49" s="24" t="e">
        <f t="shared" si="6"/>
        <v>#NUM!</v>
      </c>
      <c r="U49" s="24" t="e">
        <f t="shared" si="7"/>
        <v>#NUM!</v>
      </c>
      <c r="V49" s="24" t="e">
        <f t="shared" si="8"/>
        <v>#NUM!</v>
      </c>
      <c r="W49" s="24" t="e">
        <f t="shared" si="9"/>
        <v>#NUM!</v>
      </c>
      <c r="X49" s="24" t="e">
        <f t="shared" si="10"/>
        <v>#NUM!</v>
      </c>
      <c r="Y49" s="24" t="e">
        <f t="shared" si="11"/>
        <v>#NUM!</v>
      </c>
      <c r="Z49" s="24" t="e">
        <f t="shared" si="12"/>
        <v>#NUM!</v>
      </c>
      <c r="AA49" s="24" t="str">
        <f t="shared" si="13"/>
        <v/>
      </c>
      <c r="AD49" s="14" t="str">
        <f>IF(OR(G49=""),"",IF(G49&lt;=基準値!M$2=TRUE,"○","×"))</f>
        <v/>
      </c>
      <c r="AE49" s="14" t="str">
        <f>IF(OR(H49=""),"",IF(H49&lt;=基準値!N$2=TRUE,"○","×"))</f>
        <v/>
      </c>
    </row>
    <row r="50" spans="2:31" ht="16.5" customHeight="1" x14ac:dyDescent="0.15">
      <c r="B50" s="98">
        <v>44</v>
      </c>
      <c r="C50" s="38"/>
      <c r="D50" s="46"/>
      <c r="E50" s="46"/>
      <c r="F50" s="39"/>
      <c r="G50" s="40"/>
      <c r="H50" s="47"/>
      <c r="I50" s="42" t="str">
        <f t="shared" si="15"/>
        <v/>
      </c>
      <c r="J50" s="43"/>
      <c r="K50" s="44"/>
      <c r="L50" s="43"/>
      <c r="M50" s="44"/>
      <c r="N50" s="45" t="str">
        <f t="shared" si="14"/>
        <v/>
      </c>
      <c r="O50" s="79" t="e">
        <f>IF(AND(SMALL($P$7:$P$106,ROUNDUP('第四面（別紙）集計'!$E$5/2,0))=MAX($P$7:$P$106),ISNUMBER($N50),$P50=MAX($P$7:$P$106)),"代表&amp;最大",IF($P50=SMALL($P$7:$P$106,ROUNDUP('第四面（別紙）集計'!$E$5/2,0)),"代表",IF($P50=MAX($P$7:$P$106),"最大","")))</f>
        <v>#NUM!</v>
      </c>
      <c r="P50" s="23" t="str">
        <f t="shared" si="2"/>
        <v/>
      </c>
      <c r="Q50" s="24" t="e">
        <f t="shared" si="3"/>
        <v>#NUM!</v>
      </c>
      <c r="R50" s="24" t="e">
        <f t="shared" si="4"/>
        <v>#NUM!</v>
      </c>
      <c r="S50" s="24" t="e">
        <f t="shared" si="5"/>
        <v>#NUM!</v>
      </c>
      <c r="T50" s="24" t="e">
        <f t="shared" si="6"/>
        <v>#NUM!</v>
      </c>
      <c r="U50" s="24" t="e">
        <f t="shared" si="7"/>
        <v>#NUM!</v>
      </c>
      <c r="V50" s="24" t="e">
        <f t="shared" si="8"/>
        <v>#NUM!</v>
      </c>
      <c r="W50" s="24" t="e">
        <f t="shared" si="9"/>
        <v>#NUM!</v>
      </c>
      <c r="X50" s="24" t="e">
        <f t="shared" si="10"/>
        <v>#NUM!</v>
      </c>
      <c r="Y50" s="24" t="e">
        <f t="shared" si="11"/>
        <v>#NUM!</v>
      </c>
      <c r="Z50" s="24" t="e">
        <f t="shared" si="12"/>
        <v>#NUM!</v>
      </c>
      <c r="AA50" s="24" t="str">
        <f t="shared" si="13"/>
        <v/>
      </c>
      <c r="AD50" s="14" t="str">
        <f>IF(OR(G50=""),"",IF(G50&lt;=基準値!M$2=TRUE,"○","×"))</f>
        <v/>
      </c>
      <c r="AE50" s="14" t="str">
        <f>IF(OR(H50=""),"",IF(H50&lt;=基準値!N$2=TRUE,"○","×"))</f>
        <v/>
      </c>
    </row>
    <row r="51" spans="2:31" ht="16.5" customHeight="1" x14ac:dyDescent="0.15">
      <c r="B51" s="98">
        <v>45</v>
      </c>
      <c r="C51" s="38"/>
      <c r="D51" s="46"/>
      <c r="E51" s="46"/>
      <c r="F51" s="39"/>
      <c r="G51" s="40"/>
      <c r="H51" s="47"/>
      <c r="I51" s="42" t="str">
        <f t="shared" si="15"/>
        <v/>
      </c>
      <c r="J51" s="43"/>
      <c r="K51" s="44"/>
      <c r="L51" s="43"/>
      <c r="M51" s="44"/>
      <c r="N51" s="45" t="str">
        <f t="shared" si="14"/>
        <v/>
      </c>
      <c r="O51" s="79" t="e">
        <f>IF(AND(SMALL($P$7:$P$106,ROUNDUP('第四面（別紙）集計'!$E$5/2,0))=MAX($P$7:$P$106),ISNUMBER($N51),$P51=MAX($P$7:$P$106)),"代表&amp;最大",IF($P51=SMALL($P$7:$P$106,ROUNDUP('第四面（別紙）集計'!$E$5/2,0)),"代表",IF($P51=MAX($P$7:$P$106),"最大","")))</f>
        <v>#NUM!</v>
      </c>
      <c r="P51" s="23" t="str">
        <f t="shared" si="2"/>
        <v/>
      </c>
      <c r="Q51" s="24" t="e">
        <f t="shared" si="3"/>
        <v>#NUM!</v>
      </c>
      <c r="R51" s="24" t="e">
        <f t="shared" si="4"/>
        <v>#NUM!</v>
      </c>
      <c r="S51" s="24" t="e">
        <f t="shared" si="5"/>
        <v>#NUM!</v>
      </c>
      <c r="T51" s="24" t="e">
        <f t="shared" si="6"/>
        <v>#NUM!</v>
      </c>
      <c r="U51" s="24" t="e">
        <f t="shared" si="7"/>
        <v>#NUM!</v>
      </c>
      <c r="V51" s="24" t="e">
        <f t="shared" si="8"/>
        <v>#NUM!</v>
      </c>
      <c r="W51" s="24" t="e">
        <f t="shared" si="9"/>
        <v>#NUM!</v>
      </c>
      <c r="X51" s="24" t="e">
        <f t="shared" si="10"/>
        <v>#NUM!</v>
      </c>
      <c r="Y51" s="24" t="e">
        <f t="shared" si="11"/>
        <v>#NUM!</v>
      </c>
      <c r="Z51" s="24" t="e">
        <f t="shared" si="12"/>
        <v>#NUM!</v>
      </c>
      <c r="AA51" s="24" t="str">
        <f t="shared" si="13"/>
        <v/>
      </c>
      <c r="AD51" s="14" t="str">
        <f>IF(OR(G51=""),"",IF(G51&lt;=基準値!M$2=TRUE,"○","×"))</f>
        <v/>
      </c>
      <c r="AE51" s="14" t="str">
        <f>IF(OR(H51=""),"",IF(H51&lt;=基準値!N$2=TRUE,"○","×"))</f>
        <v/>
      </c>
    </row>
    <row r="52" spans="2:31" ht="16.5" customHeight="1" x14ac:dyDescent="0.15">
      <c r="B52" s="97">
        <v>46</v>
      </c>
      <c r="C52" s="38"/>
      <c r="D52" s="37"/>
      <c r="E52" s="37"/>
      <c r="F52" s="39"/>
      <c r="G52" s="40"/>
      <c r="H52" s="41"/>
      <c r="I52" s="42" t="str">
        <f t="shared" si="15"/>
        <v/>
      </c>
      <c r="J52" s="43"/>
      <c r="K52" s="44"/>
      <c r="L52" s="43"/>
      <c r="M52" s="44"/>
      <c r="N52" s="45" t="str">
        <f t="shared" si="14"/>
        <v/>
      </c>
      <c r="O52" s="79" t="e">
        <f>IF(AND(SMALL($P$7:$P$106,ROUNDUP('第四面（別紙）集計'!$E$5/2,0))=MAX($P$7:$P$106),ISNUMBER($N52),$P52=MAX($P$7:$P$106)),"代表&amp;最大",IF($P52=SMALL($P$7:$P$106,ROUNDUP('第四面（別紙）集計'!$E$5/2,0)),"代表",IF($P52=MAX($P$7:$P$106),"最大","")))</f>
        <v>#NUM!</v>
      </c>
      <c r="P52" s="23" t="str">
        <f t="shared" si="2"/>
        <v/>
      </c>
      <c r="Q52" s="24" t="e">
        <f t="shared" si="3"/>
        <v>#NUM!</v>
      </c>
      <c r="R52" s="24" t="e">
        <f t="shared" si="4"/>
        <v>#NUM!</v>
      </c>
      <c r="S52" s="24" t="e">
        <f t="shared" si="5"/>
        <v>#NUM!</v>
      </c>
      <c r="T52" s="24" t="e">
        <f t="shared" si="6"/>
        <v>#NUM!</v>
      </c>
      <c r="U52" s="24" t="e">
        <f t="shared" si="7"/>
        <v>#NUM!</v>
      </c>
      <c r="V52" s="24" t="e">
        <f t="shared" si="8"/>
        <v>#NUM!</v>
      </c>
      <c r="W52" s="24" t="e">
        <f t="shared" si="9"/>
        <v>#NUM!</v>
      </c>
      <c r="X52" s="24" t="e">
        <f t="shared" si="10"/>
        <v>#NUM!</v>
      </c>
      <c r="Y52" s="24" t="e">
        <f t="shared" si="11"/>
        <v>#NUM!</v>
      </c>
      <c r="Z52" s="24" t="e">
        <f t="shared" si="12"/>
        <v>#NUM!</v>
      </c>
      <c r="AA52" s="24" t="str">
        <f t="shared" si="13"/>
        <v/>
      </c>
      <c r="AD52" s="14" t="str">
        <f>IF(OR(G52=""),"",IF(G52&lt;=基準値!M$2=TRUE,"○","×"))</f>
        <v/>
      </c>
      <c r="AE52" s="14" t="str">
        <f>IF(OR(H52=""),"",IF(H52&lt;=基準値!N$2=TRUE,"○","×"))</f>
        <v/>
      </c>
    </row>
    <row r="53" spans="2:31" ht="16.5" customHeight="1" x14ac:dyDescent="0.15">
      <c r="B53" s="98">
        <v>47</v>
      </c>
      <c r="C53" s="38"/>
      <c r="D53" s="46"/>
      <c r="E53" s="46"/>
      <c r="F53" s="39"/>
      <c r="G53" s="40"/>
      <c r="H53" s="47"/>
      <c r="I53" s="42" t="str">
        <f t="shared" si="15"/>
        <v/>
      </c>
      <c r="J53" s="43"/>
      <c r="K53" s="44"/>
      <c r="L53" s="43"/>
      <c r="M53" s="44"/>
      <c r="N53" s="45" t="str">
        <f t="shared" si="14"/>
        <v/>
      </c>
      <c r="O53" s="79" t="e">
        <f>IF(AND(SMALL($P$7:$P$106,ROUNDUP('第四面（別紙）集計'!$E$5/2,0))=MAX($P$7:$P$106),ISNUMBER($N53),$P53=MAX($P$7:$P$106)),"代表&amp;最大",IF($P53=SMALL($P$7:$P$106,ROUNDUP('第四面（別紙）集計'!$E$5/2,0)),"代表",IF($P53=MAX($P$7:$P$106),"最大","")))</f>
        <v>#NUM!</v>
      </c>
      <c r="P53" s="23" t="str">
        <f t="shared" si="2"/>
        <v/>
      </c>
      <c r="Q53" s="24" t="e">
        <f t="shared" si="3"/>
        <v>#NUM!</v>
      </c>
      <c r="R53" s="24" t="e">
        <f t="shared" si="4"/>
        <v>#NUM!</v>
      </c>
      <c r="S53" s="24" t="e">
        <f t="shared" si="5"/>
        <v>#NUM!</v>
      </c>
      <c r="T53" s="24" t="e">
        <f t="shared" si="6"/>
        <v>#NUM!</v>
      </c>
      <c r="U53" s="24" t="e">
        <f t="shared" si="7"/>
        <v>#NUM!</v>
      </c>
      <c r="V53" s="24" t="e">
        <f t="shared" si="8"/>
        <v>#NUM!</v>
      </c>
      <c r="W53" s="24" t="e">
        <f t="shared" si="9"/>
        <v>#NUM!</v>
      </c>
      <c r="X53" s="24" t="e">
        <f t="shared" si="10"/>
        <v>#NUM!</v>
      </c>
      <c r="Y53" s="24" t="e">
        <f t="shared" si="11"/>
        <v>#NUM!</v>
      </c>
      <c r="Z53" s="24" t="e">
        <f t="shared" si="12"/>
        <v>#NUM!</v>
      </c>
      <c r="AA53" s="24" t="str">
        <f t="shared" si="13"/>
        <v/>
      </c>
      <c r="AD53" s="14" t="str">
        <f>IF(OR(G53=""),"",IF(G53&lt;=基準値!M$2=TRUE,"○","×"))</f>
        <v/>
      </c>
      <c r="AE53" s="14" t="str">
        <f>IF(OR(H53=""),"",IF(H53&lt;=基準値!N$2=TRUE,"○","×"))</f>
        <v/>
      </c>
    </row>
    <row r="54" spans="2:31" ht="16.5" customHeight="1" x14ac:dyDescent="0.15">
      <c r="B54" s="98">
        <v>48</v>
      </c>
      <c r="C54" s="38"/>
      <c r="D54" s="46"/>
      <c r="E54" s="46"/>
      <c r="F54" s="39"/>
      <c r="G54" s="40"/>
      <c r="H54" s="47"/>
      <c r="I54" s="42" t="str">
        <f t="shared" si="15"/>
        <v/>
      </c>
      <c r="J54" s="43"/>
      <c r="K54" s="44"/>
      <c r="L54" s="43"/>
      <c r="M54" s="44"/>
      <c r="N54" s="45" t="str">
        <f t="shared" si="14"/>
        <v/>
      </c>
      <c r="O54" s="79" t="e">
        <f>IF(AND(SMALL($P$7:$P$106,ROUNDUP('第四面（別紙）集計'!$E$5/2,0))=MAX($P$7:$P$106),ISNUMBER($N54),$P54=MAX($P$7:$P$106)),"代表&amp;最大",IF($P54=SMALL($P$7:$P$106,ROUNDUP('第四面（別紙）集計'!$E$5/2,0)),"代表",IF($P54=MAX($P$7:$P$106),"最大","")))</f>
        <v>#NUM!</v>
      </c>
      <c r="P54" s="23" t="str">
        <f t="shared" si="2"/>
        <v/>
      </c>
      <c r="Q54" s="24" t="e">
        <f t="shared" si="3"/>
        <v>#NUM!</v>
      </c>
      <c r="R54" s="24" t="e">
        <f t="shared" si="4"/>
        <v>#NUM!</v>
      </c>
      <c r="S54" s="24" t="e">
        <f t="shared" si="5"/>
        <v>#NUM!</v>
      </c>
      <c r="T54" s="24" t="e">
        <f t="shared" si="6"/>
        <v>#NUM!</v>
      </c>
      <c r="U54" s="24" t="e">
        <f t="shared" si="7"/>
        <v>#NUM!</v>
      </c>
      <c r="V54" s="24" t="e">
        <f t="shared" si="8"/>
        <v>#NUM!</v>
      </c>
      <c r="W54" s="24" t="e">
        <f t="shared" si="9"/>
        <v>#NUM!</v>
      </c>
      <c r="X54" s="24" t="e">
        <f t="shared" si="10"/>
        <v>#NUM!</v>
      </c>
      <c r="Y54" s="24" t="e">
        <f t="shared" si="11"/>
        <v>#NUM!</v>
      </c>
      <c r="Z54" s="24" t="e">
        <f t="shared" si="12"/>
        <v>#NUM!</v>
      </c>
      <c r="AA54" s="24" t="str">
        <f t="shared" si="13"/>
        <v/>
      </c>
      <c r="AD54" s="14" t="str">
        <f>IF(OR(G54=""),"",IF(G54&lt;=基準値!M$2=TRUE,"○","×"))</f>
        <v/>
      </c>
      <c r="AE54" s="14" t="str">
        <f>IF(OR(H54=""),"",IF(H54&lt;=基準値!N$2=TRUE,"○","×"))</f>
        <v/>
      </c>
    </row>
    <row r="55" spans="2:31" ht="16.5" customHeight="1" x14ac:dyDescent="0.15">
      <c r="B55" s="98">
        <v>49</v>
      </c>
      <c r="C55" s="38"/>
      <c r="D55" s="46"/>
      <c r="E55" s="46"/>
      <c r="F55" s="39"/>
      <c r="G55" s="40"/>
      <c r="H55" s="47"/>
      <c r="I55" s="42" t="str">
        <f t="shared" si="15"/>
        <v/>
      </c>
      <c r="J55" s="43"/>
      <c r="K55" s="44"/>
      <c r="L55" s="43"/>
      <c r="M55" s="44"/>
      <c r="N55" s="45" t="str">
        <f t="shared" si="14"/>
        <v/>
      </c>
      <c r="O55" s="79" t="e">
        <f>IF(AND(SMALL($P$7:$P$106,ROUNDUP('第四面（別紙）集計'!$E$5/2,0))=MAX($P$7:$P$106),ISNUMBER($N55),$P55=MAX($P$7:$P$106)),"代表&amp;最大",IF($P55=SMALL($P$7:$P$106,ROUNDUP('第四面（別紙）集計'!$E$5/2,0)),"代表",IF($P55=MAX($P$7:$P$106),"最大","")))</f>
        <v>#NUM!</v>
      </c>
      <c r="P55" s="23" t="str">
        <f t="shared" si="2"/>
        <v/>
      </c>
      <c r="Q55" s="24" t="e">
        <f t="shared" si="3"/>
        <v>#NUM!</v>
      </c>
      <c r="R55" s="24" t="e">
        <f t="shared" si="4"/>
        <v>#NUM!</v>
      </c>
      <c r="S55" s="24" t="e">
        <f t="shared" si="5"/>
        <v>#NUM!</v>
      </c>
      <c r="T55" s="24" t="e">
        <f t="shared" si="6"/>
        <v>#NUM!</v>
      </c>
      <c r="U55" s="24" t="e">
        <f t="shared" si="7"/>
        <v>#NUM!</v>
      </c>
      <c r="V55" s="24" t="e">
        <f t="shared" si="8"/>
        <v>#NUM!</v>
      </c>
      <c r="W55" s="24" t="e">
        <f t="shared" si="9"/>
        <v>#NUM!</v>
      </c>
      <c r="X55" s="24" t="e">
        <f t="shared" si="10"/>
        <v>#NUM!</v>
      </c>
      <c r="Y55" s="24" t="e">
        <f t="shared" si="11"/>
        <v>#NUM!</v>
      </c>
      <c r="Z55" s="24" t="e">
        <f t="shared" si="12"/>
        <v>#NUM!</v>
      </c>
      <c r="AA55" s="24" t="str">
        <f t="shared" si="13"/>
        <v/>
      </c>
      <c r="AD55" s="14" t="str">
        <f>IF(OR(G55=""),"",IF(G55&lt;=基準値!M$2=TRUE,"○","×"))</f>
        <v/>
      </c>
      <c r="AE55" s="14" t="str">
        <f>IF(OR(H55=""),"",IF(H55&lt;=基準値!N$2=TRUE,"○","×"))</f>
        <v/>
      </c>
    </row>
    <row r="56" spans="2:31" ht="16.5" customHeight="1" x14ac:dyDescent="0.15">
      <c r="B56" s="98">
        <v>50</v>
      </c>
      <c r="C56" s="38"/>
      <c r="D56" s="46"/>
      <c r="E56" s="46"/>
      <c r="F56" s="39"/>
      <c r="G56" s="40"/>
      <c r="H56" s="47"/>
      <c r="I56" s="42" t="str">
        <f t="shared" si="15"/>
        <v/>
      </c>
      <c r="J56" s="43"/>
      <c r="K56" s="44"/>
      <c r="L56" s="43"/>
      <c r="M56" s="44"/>
      <c r="N56" s="45" t="str">
        <f t="shared" si="14"/>
        <v/>
      </c>
      <c r="O56" s="79" t="e">
        <f>IF(AND(SMALL($P$7:$P$106,ROUNDUP('第四面（別紙）集計'!$E$5/2,0))=MAX($P$7:$P$106),ISNUMBER($N56),$P56=MAX($P$7:$P$106)),"代表&amp;最大",IF($P56=SMALL($P$7:$P$106,ROUNDUP('第四面（別紙）集計'!$E$5/2,0)),"代表",IF($P56=MAX($P$7:$P$106),"最大","")))</f>
        <v>#NUM!</v>
      </c>
      <c r="P56" s="23" t="str">
        <f t="shared" si="2"/>
        <v/>
      </c>
      <c r="Q56" s="24" t="e">
        <f t="shared" si="3"/>
        <v>#NUM!</v>
      </c>
      <c r="R56" s="24" t="e">
        <f t="shared" si="4"/>
        <v>#NUM!</v>
      </c>
      <c r="S56" s="24" t="e">
        <f t="shared" si="5"/>
        <v>#NUM!</v>
      </c>
      <c r="T56" s="24" t="e">
        <f t="shared" si="6"/>
        <v>#NUM!</v>
      </c>
      <c r="U56" s="24" t="e">
        <f t="shared" si="7"/>
        <v>#NUM!</v>
      </c>
      <c r="V56" s="24" t="e">
        <f t="shared" si="8"/>
        <v>#NUM!</v>
      </c>
      <c r="W56" s="24" t="e">
        <f t="shared" si="9"/>
        <v>#NUM!</v>
      </c>
      <c r="X56" s="24" t="e">
        <f t="shared" si="10"/>
        <v>#NUM!</v>
      </c>
      <c r="Y56" s="24" t="e">
        <f t="shared" si="11"/>
        <v>#NUM!</v>
      </c>
      <c r="Z56" s="24" t="e">
        <f t="shared" si="12"/>
        <v>#NUM!</v>
      </c>
      <c r="AA56" s="24" t="str">
        <f t="shared" si="13"/>
        <v/>
      </c>
      <c r="AD56" s="14" t="str">
        <f>IF(OR(G56=""),"",IF(G56&lt;=基準値!M$2=TRUE,"○","×"))</f>
        <v/>
      </c>
      <c r="AE56" s="14" t="str">
        <f>IF(OR(H56=""),"",IF(H56&lt;=基準値!N$2=TRUE,"○","×"))</f>
        <v/>
      </c>
    </row>
    <row r="57" spans="2:31" ht="16.5" customHeight="1" x14ac:dyDescent="0.15">
      <c r="B57" s="98">
        <v>51</v>
      </c>
      <c r="C57" s="38"/>
      <c r="D57" s="46"/>
      <c r="E57" s="46"/>
      <c r="F57" s="39"/>
      <c r="G57" s="40"/>
      <c r="H57" s="47"/>
      <c r="I57" s="42" t="str">
        <f t="shared" si="15"/>
        <v/>
      </c>
      <c r="J57" s="43"/>
      <c r="K57" s="44"/>
      <c r="L57" s="43"/>
      <c r="M57" s="44"/>
      <c r="N57" s="45" t="str">
        <f t="shared" si="14"/>
        <v/>
      </c>
      <c r="O57" s="79" t="e">
        <f>IF(AND(SMALL($P$7:$P$106,ROUNDUP('第四面（別紙）集計'!$E$5/2,0))=MAX($P$7:$P$106),ISNUMBER($N57),$P57=MAX($P$7:$P$106)),"代表&amp;最大",IF($P57=SMALL($P$7:$P$106,ROUNDUP('第四面（別紙）集計'!$E$5/2,0)),"代表",IF($P57=MAX($P$7:$P$106),"最大","")))</f>
        <v>#NUM!</v>
      </c>
      <c r="P57" s="23" t="str">
        <f t="shared" si="2"/>
        <v/>
      </c>
      <c r="Q57" s="24" t="e">
        <f t="shared" si="3"/>
        <v>#NUM!</v>
      </c>
      <c r="R57" s="24" t="e">
        <f t="shared" si="4"/>
        <v>#NUM!</v>
      </c>
      <c r="S57" s="24" t="e">
        <f t="shared" si="5"/>
        <v>#NUM!</v>
      </c>
      <c r="T57" s="24" t="e">
        <f t="shared" si="6"/>
        <v>#NUM!</v>
      </c>
      <c r="U57" s="24" t="e">
        <f t="shared" si="7"/>
        <v>#NUM!</v>
      </c>
      <c r="V57" s="24" t="e">
        <f t="shared" si="8"/>
        <v>#NUM!</v>
      </c>
      <c r="W57" s="24" t="e">
        <f t="shared" si="9"/>
        <v>#NUM!</v>
      </c>
      <c r="X57" s="24" t="e">
        <f t="shared" si="10"/>
        <v>#NUM!</v>
      </c>
      <c r="Y57" s="24" t="e">
        <f t="shared" si="11"/>
        <v>#NUM!</v>
      </c>
      <c r="Z57" s="24" t="e">
        <f t="shared" si="12"/>
        <v>#NUM!</v>
      </c>
      <c r="AA57" s="24" t="str">
        <f t="shared" si="13"/>
        <v/>
      </c>
      <c r="AD57" s="14" t="str">
        <f>IF(OR(G57=""),"",IF(G57&lt;=基準値!M$2=TRUE,"○","×"))</f>
        <v/>
      </c>
      <c r="AE57" s="14" t="str">
        <f>IF(OR(H57=""),"",IF(H57&lt;=基準値!N$2=TRUE,"○","×"))</f>
        <v/>
      </c>
    </row>
    <row r="58" spans="2:31" ht="16.5" customHeight="1" x14ac:dyDescent="0.15">
      <c r="B58" s="98">
        <v>52</v>
      </c>
      <c r="C58" s="38"/>
      <c r="D58" s="46"/>
      <c r="E58" s="46"/>
      <c r="F58" s="39"/>
      <c r="G58" s="40"/>
      <c r="H58" s="41"/>
      <c r="I58" s="42" t="str">
        <f t="shared" si="15"/>
        <v/>
      </c>
      <c r="J58" s="43"/>
      <c r="K58" s="44"/>
      <c r="L58" s="43"/>
      <c r="M58" s="44"/>
      <c r="N58" s="45" t="str">
        <f t="shared" si="14"/>
        <v/>
      </c>
      <c r="O58" s="79" t="e">
        <f>IF(AND(SMALL($P$7:$P$106,ROUNDUP('第四面（別紙）集計'!$E$5/2,0))=MAX($P$7:$P$106),ISNUMBER($N58),$P58=MAX($P$7:$P$106)),"代表&amp;最大",IF($P58=SMALL($P$7:$P$106,ROUNDUP('第四面（別紙）集計'!$E$5/2,0)),"代表",IF($P58=MAX($P$7:$P$106),"最大","")))</f>
        <v>#NUM!</v>
      </c>
      <c r="P58" s="23" t="str">
        <f t="shared" si="2"/>
        <v/>
      </c>
      <c r="Q58" s="24" t="e">
        <f t="shared" si="3"/>
        <v>#NUM!</v>
      </c>
      <c r="R58" s="24" t="e">
        <f t="shared" si="4"/>
        <v>#NUM!</v>
      </c>
      <c r="S58" s="24" t="e">
        <f t="shared" si="5"/>
        <v>#NUM!</v>
      </c>
      <c r="T58" s="24" t="e">
        <f t="shared" si="6"/>
        <v>#NUM!</v>
      </c>
      <c r="U58" s="24" t="e">
        <f t="shared" si="7"/>
        <v>#NUM!</v>
      </c>
      <c r="V58" s="24" t="e">
        <f t="shared" si="8"/>
        <v>#NUM!</v>
      </c>
      <c r="W58" s="24" t="e">
        <f t="shared" si="9"/>
        <v>#NUM!</v>
      </c>
      <c r="X58" s="24" t="e">
        <f t="shared" si="10"/>
        <v>#NUM!</v>
      </c>
      <c r="Y58" s="24" t="e">
        <f t="shared" si="11"/>
        <v>#NUM!</v>
      </c>
      <c r="Z58" s="24" t="e">
        <f t="shared" si="12"/>
        <v>#NUM!</v>
      </c>
      <c r="AA58" s="24" t="str">
        <f t="shared" si="13"/>
        <v/>
      </c>
      <c r="AD58" s="14" t="str">
        <f>IF(OR(G58=""),"",IF(G58&lt;=基準値!M$2=TRUE,"○","×"))</f>
        <v/>
      </c>
      <c r="AE58" s="14" t="str">
        <f>IF(OR(H58=""),"",IF(H58&lt;=基準値!N$2=TRUE,"○","×"))</f>
        <v/>
      </c>
    </row>
    <row r="59" spans="2:31" ht="16.5" customHeight="1" x14ac:dyDescent="0.15">
      <c r="B59" s="98">
        <v>53</v>
      </c>
      <c r="C59" s="38"/>
      <c r="D59" s="46"/>
      <c r="E59" s="46"/>
      <c r="F59" s="39"/>
      <c r="G59" s="40"/>
      <c r="H59" s="47"/>
      <c r="I59" s="42" t="str">
        <f t="shared" si="15"/>
        <v/>
      </c>
      <c r="J59" s="43"/>
      <c r="K59" s="44"/>
      <c r="L59" s="43"/>
      <c r="M59" s="44"/>
      <c r="N59" s="45" t="str">
        <f t="shared" si="14"/>
        <v/>
      </c>
      <c r="O59" s="79" t="e">
        <f>IF(AND(SMALL($P$7:$P$106,ROUNDUP('第四面（別紙）集計'!$E$5/2,0))=MAX($P$7:$P$106),ISNUMBER($N59),$P59=MAX($P$7:$P$106)),"代表&amp;最大",IF($P59=SMALL($P$7:$P$106,ROUNDUP('第四面（別紙）集計'!$E$5/2,0)),"代表",IF($P59=MAX($P$7:$P$106),"最大","")))</f>
        <v>#NUM!</v>
      </c>
      <c r="P59" s="23" t="str">
        <f t="shared" si="2"/>
        <v/>
      </c>
      <c r="Q59" s="24" t="e">
        <f t="shared" si="3"/>
        <v>#NUM!</v>
      </c>
      <c r="R59" s="24" t="e">
        <f t="shared" si="4"/>
        <v>#NUM!</v>
      </c>
      <c r="S59" s="24" t="e">
        <f t="shared" si="5"/>
        <v>#NUM!</v>
      </c>
      <c r="T59" s="24" t="e">
        <f t="shared" si="6"/>
        <v>#NUM!</v>
      </c>
      <c r="U59" s="24" t="e">
        <f t="shared" si="7"/>
        <v>#NUM!</v>
      </c>
      <c r="V59" s="24" t="e">
        <f t="shared" si="8"/>
        <v>#NUM!</v>
      </c>
      <c r="W59" s="24" t="e">
        <f t="shared" si="9"/>
        <v>#NUM!</v>
      </c>
      <c r="X59" s="24" t="e">
        <f t="shared" si="10"/>
        <v>#NUM!</v>
      </c>
      <c r="Y59" s="24" t="e">
        <f t="shared" si="11"/>
        <v>#NUM!</v>
      </c>
      <c r="Z59" s="24" t="e">
        <f t="shared" si="12"/>
        <v>#NUM!</v>
      </c>
      <c r="AA59" s="24" t="str">
        <f t="shared" si="13"/>
        <v/>
      </c>
      <c r="AD59" s="14" t="str">
        <f>IF(OR(G59=""),"",IF(G59&lt;=基準値!M$2=TRUE,"○","×"))</f>
        <v/>
      </c>
      <c r="AE59" s="14" t="str">
        <f>IF(OR(H59=""),"",IF(H59&lt;=基準値!N$2=TRUE,"○","×"))</f>
        <v/>
      </c>
    </row>
    <row r="60" spans="2:31" ht="16.5" customHeight="1" x14ac:dyDescent="0.15">
      <c r="B60" s="98">
        <v>54</v>
      </c>
      <c r="C60" s="38"/>
      <c r="D60" s="46"/>
      <c r="E60" s="46"/>
      <c r="F60" s="39"/>
      <c r="G60" s="40"/>
      <c r="H60" s="47"/>
      <c r="I60" s="42" t="str">
        <f t="shared" si="15"/>
        <v/>
      </c>
      <c r="J60" s="43"/>
      <c r="K60" s="44"/>
      <c r="L60" s="43"/>
      <c r="M60" s="44"/>
      <c r="N60" s="45" t="str">
        <f t="shared" si="14"/>
        <v/>
      </c>
      <c r="O60" s="79" t="e">
        <f>IF(AND(SMALL($P$7:$P$106,ROUNDUP('第四面（別紙）集計'!$E$5/2,0))=MAX($P$7:$P$106),ISNUMBER($N60),$P60=MAX($P$7:$P$106)),"代表&amp;最大",IF($P60=SMALL($P$7:$P$106,ROUNDUP('第四面（別紙）集計'!$E$5/2,0)),"代表",IF($P60=MAX($P$7:$P$106),"最大","")))</f>
        <v>#NUM!</v>
      </c>
      <c r="P60" s="23" t="str">
        <f t="shared" si="2"/>
        <v/>
      </c>
      <c r="Q60" s="24" t="e">
        <f t="shared" si="3"/>
        <v>#NUM!</v>
      </c>
      <c r="R60" s="24" t="e">
        <f t="shared" si="4"/>
        <v>#NUM!</v>
      </c>
      <c r="S60" s="24" t="e">
        <f t="shared" si="5"/>
        <v>#NUM!</v>
      </c>
      <c r="T60" s="24" t="e">
        <f t="shared" si="6"/>
        <v>#NUM!</v>
      </c>
      <c r="U60" s="24" t="e">
        <f t="shared" si="7"/>
        <v>#NUM!</v>
      </c>
      <c r="V60" s="24" t="e">
        <f t="shared" si="8"/>
        <v>#NUM!</v>
      </c>
      <c r="W60" s="24" t="e">
        <f t="shared" si="9"/>
        <v>#NUM!</v>
      </c>
      <c r="X60" s="24" t="e">
        <f t="shared" si="10"/>
        <v>#NUM!</v>
      </c>
      <c r="Y60" s="24" t="e">
        <f t="shared" si="11"/>
        <v>#NUM!</v>
      </c>
      <c r="Z60" s="24" t="e">
        <f t="shared" si="12"/>
        <v>#NUM!</v>
      </c>
      <c r="AA60" s="24" t="str">
        <f t="shared" si="13"/>
        <v/>
      </c>
      <c r="AD60" s="14" t="str">
        <f>IF(OR(G60=""),"",IF(G60&lt;=基準値!M$2=TRUE,"○","×"))</f>
        <v/>
      </c>
      <c r="AE60" s="14" t="str">
        <f>IF(OR(H60=""),"",IF(H60&lt;=基準値!N$2=TRUE,"○","×"))</f>
        <v/>
      </c>
    </row>
    <row r="61" spans="2:31" ht="16.5" customHeight="1" x14ac:dyDescent="0.15">
      <c r="B61" s="97">
        <v>55</v>
      </c>
      <c r="C61" s="38"/>
      <c r="D61" s="37"/>
      <c r="E61" s="37"/>
      <c r="F61" s="39"/>
      <c r="G61" s="40"/>
      <c r="H61" s="41"/>
      <c r="I61" s="42" t="str">
        <f t="shared" si="15"/>
        <v/>
      </c>
      <c r="J61" s="43"/>
      <c r="K61" s="44"/>
      <c r="L61" s="43"/>
      <c r="M61" s="44"/>
      <c r="N61" s="45" t="str">
        <f t="shared" si="14"/>
        <v/>
      </c>
      <c r="O61" s="79" t="e">
        <f>IF(AND(SMALL($P$7:$P$106,ROUNDUP('第四面（別紙）集計'!$E$5/2,0))=MAX($P$7:$P$106),ISNUMBER($N61),$P61=MAX($P$7:$P$106)),"代表&amp;最大",IF($P61=SMALL($P$7:$P$106,ROUNDUP('第四面（別紙）集計'!$E$5/2,0)),"代表",IF($P61=MAX($P$7:$P$106),"最大","")))</f>
        <v>#NUM!</v>
      </c>
      <c r="P61" s="23" t="str">
        <f t="shared" si="2"/>
        <v/>
      </c>
      <c r="Q61" s="24" t="e">
        <f t="shared" si="3"/>
        <v>#NUM!</v>
      </c>
      <c r="R61" s="24" t="e">
        <f t="shared" si="4"/>
        <v>#NUM!</v>
      </c>
      <c r="S61" s="24" t="e">
        <f t="shared" si="5"/>
        <v>#NUM!</v>
      </c>
      <c r="T61" s="24" t="e">
        <f t="shared" si="6"/>
        <v>#NUM!</v>
      </c>
      <c r="U61" s="24" t="e">
        <f t="shared" si="7"/>
        <v>#NUM!</v>
      </c>
      <c r="V61" s="24" t="e">
        <f t="shared" si="8"/>
        <v>#NUM!</v>
      </c>
      <c r="W61" s="24" t="e">
        <f t="shared" si="9"/>
        <v>#NUM!</v>
      </c>
      <c r="X61" s="24" t="e">
        <f t="shared" si="10"/>
        <v>#NUM!</v>
      </c>
      <c r="Y61" s="24" t="e">
        <f t="shared" si="11"/>
        <v>#NUM!</v>
      </c>
      <c r="Z61" s="24" t="e">
        <f t="shared" si="12"/>
        <v>#NUM!</v>
      </c>
      <c r="AA61" s="24" t="str">
        <f t="shared" si="13"/>
        <v/>
      </c>
      <c r="AD61" s="14" t="str">
        <f>IF(OR(G61=""),"",IF(G61&lt;=基準値!M$2=TRUE,"○","×"))</f>
        <v/>
      </c>
      <c r="AE61" s="14" t="str">
        <f>IF(OR(H61=""),"",IF(H61&lt;=基準値!N$2=TRUE,"○","×"))</f>
        <v/>
      </c>
    </row>
    <row r="62" spans="2:31" ht="16.5" customHeight="1" x14ac:dyDescent="0.15">
      <c r="B62" s="98">
        <v>56</v>
      </c>
      <c r="C62" s="38"/>
      <c r="D62" s="46"/>
      <c r="E62" s="46"/>
      <c r="F62" s="39"/>
      <c r="G62" s="40"/>
      <c r="H62" s="47"/>
      <c r="I62" s="42" t="str">
        <f t="shared" si="15"/>
        <v/>
      </c>
      <c r="J62" s="43"/>
      <c r="K62" s="44"/>
      <c r="L62" s="43"/>
      <c r="M62" s="44"/>
      <c r="N62" s="45" t="str">
        <f t="shared" si="14"/>
        <v/>
      </c>
      <c r="O62" s="79" t="e">
        <f>IF(AND(SMALL($P$7:$P$106,ROUNDUP('第四面（別紙）集計'!$E$5/2,0))=MAX($P$7:$P$106),ISNUMBER($N62),$P62=MAX($P$7:$P$106)),"代表&amp;最大",IF($P62=SMALL($P$7:$P$106,ROUNDUP('第四面（別紙）集計'!$E$5/2,0)),"代表",IF($P62=MAX($P$7:$P$106),"最大","")))</f>
        <v>#NUM!</v>
      </c>
      <c r="P62" s="23" t="str">
        <f t="shared" si="2"/>
        <v/>
      </c>
      <c r="Q62" s="24" t="e">
        <f t="shared" si="3"/>
        <v>#NUM!</v>
      </c>
      <c r="R62" s="24" t="e">
        <f t="shared" si="4"/>
        <v>#NUM!</v>
      </c>
      <c r="S62" s="24" t="e">
        <f t="shared" si="5"/>
        <v>#NUM!</v>
      </c>
      <c r="T62" s="24" t="e">
        <f t="shared" si="6"/>
        <v>#NUM!</v>
      </c>
      <c r="U62" s="24" t="e">
        <f t="shared" si="7"/>
        <v>#NUM!</v>
      </c>
      <c r="V62" s="24" t="e">
        <f t="shared" si="8"/>
        <v>#NUM!</v>
      </c>
      <c r="W62" s="24" t="e">
        <f t="shared" si="9"/>
        <v>#NUM!</v>
      </c>
      <c r="X62" s="24" t="e">
        <f t="shared" si="10"/>
        <v>#NUM!</v>
      </c>
      <c r="Y62" s="24" t="e">
        <f t="shared" si="11"/>
        <v>#NUM!</v>
      </c>
      <c r="Z62" s="24" t="e">
        <f t="shared" si="12"/>
        <v>#NUM!</v>
      </c>
      <c r="AA62" s="24" t="str">
        <f t="shared" si="13"/>
        <v/>
      </c>
      <c r="AD62" s="14" t="str">
        <f>IF(OR(G62=""),"",IF(G62&lt;=基準値!M$2=TRUE,"○","×"))</f>
        <v/>
      </c>
      <c r="AE62" s="14" t="str">
        <f>IF(OR(H62=""),"",IF(H62&lt;=基準値!N$2=TRUE,"○","×"))</f>
        <v/>
      </c>
    </row>
    <row r="63" spans="2:31" ht="16.5" customHeight="1" x14ac:dyDescent="0.15">
      <c r="B63" s="98">
        <v>57</v>
      </c>
      <c r="C63" s="38"/>
      <c r="D63" s="46"/>
      <c r="E63" s="46"/>
      <c r="F63" s="39"/>
      <c r="G63" s="40"/>
      <c r="H63" s="47"/>
      <c r="I63" s="42" t="str">
        <f t="shared" si="15"/>
        <v/>
      </c>
      <c r="J63" s="43"/>
      <c r="K63" s="44"/>
      <c r="L63" s="43"/>
      <c r="M63" s="44"/>
      <c r="N63" s="45" t="str">
        <f t="shared" si="14"/>
        <v/>
      </c>
      <c r="O63" s="79" t="e">
        <f>IF(AND(SMALL($P$7:$P$106,ROUNDUP('第四面（別紙）集計'!$E$5/2,0))=MAX($P$7:$P$106),ISNUMBER($N63),$P63=MAX($P$7:$P$106)),"代表&amp;最大",IF($P63=SMALL($P$7:$P$106,ROUNDUP('第四面（別紙）集計'!$E$5/2,0)),"代表",IF($P63=MAX($P$7:$P$106),"最大","")))</f>
        <v>#NUM!</v>
      </c>
      <c r="P63" s="23" t="str">
        <f t="shared" si="2"/>
        <v/>
      </c>
      <c r="Q63" s="24" t="e">
        <f t="shared" si="3"/>
        <v>#NUM!</v>
      </c>
      <c r="R63" s="24" t="e">
        <f t="shared" si="4"/>
        <v>#NUM!</v>
      </c>
      <c r="S63" s="24" t="e">
        <f t="shared" si="5"/>
        <v>#NUM!</v>
      </c>
      <c r="T63" s="24" t="e">
        <f t="shared" si="6"/>
        <v>#NUM!</v>
      </c>
      <c r="U63" s="24" t="e">
        <f t="shared" si="7"/>
        <v>#NUM!</v>
      </c>
      <c r="V63" s="24" t="e">
        <f t="shared" si="8"/>
        <v>#NUM!</v>
      </c>
      <c r="W63" s="24" t="e">
        <f t="shared" si="9"/>
        <v>#NUM!</v>
      </c>
      <c r="X63" s="24" t="e">
        <f t="shared" si="10"/>
        <v>#NUM!</v>
      </c>
      <c r="Y63" s="24" t="e">
        <f t="shared" si="11"/>
        <v>#NUM!</v>
      </c>
      <c r="Z63" s="24" t="e">
        <f t="shared" si="12"/>
        <v>#NUM!</v>
      </c>
      <c r="AA63" s="24" t="str">
        <f t="shared" si="13"/>
        <v/>
      </c>
      <c r="AD63" s="14" t="str">
        <f>IF(OR(G63=""),"",IF(G63&lt;=基準値!M$2=TRUE,"○","×"))</f>
        <v/>
      </c>
      <c r="AE63" s="14" t="str">
        <f>IF(OR(H63=""),"",IF(H63&lt;=基準値!N$2=TRUE,"○","×"))</f>
        <v/>
      </c>
    </row>
    <row r="64" spans="2:31" ht="16.5" customHeight="1" x14ac:dyDescent="0.15">
      <c r="B64" s="98">
        <v>58</v>
      </c>
      <c r="C64" s="38"/>
      <c r="D64" s="46"/>
      <c r="E64" s="46"/>
      <c r="F64" s="39"/>
      <c r="G64" s="40"/>
      <c r="H64" s="47"/>
      <c r="I64" s="42" t="str">
        <f t="shared" si="15"/>
        <v/>
      </c>
      <c r="J64" s="43"/>
      <c r="K64" s="44"/>
      <c r="L64" s="43"/>
      <c r="M64" s="44"/>
      <c r="N64" s="45" t="str">
        <f t="shared" si="14"/>
        <v/>
      </c>
      <c r="O64" s="79" t="e">
        <f>IF(AND(SMALL($P$7:$P$106,ROUNDUP('第四面（別紙）集計'!$E$5/2,0))=MAX($P$7:$P$106),ISNUMBER($N64),$P64=MAX($P$7:$P$106)),"代表&amp;最大",IF($P64=SMALL($P$7:$P$106,ROUNDUP('第四面（別紙）集計'!$E$5/2,0)),"代表",IF($P64=MAX($P$7:$P$106),"最大","")))</f>
        <v>#NUM!</v>
      </c>
      <c r="P64" s="23" t="str">
        <f t="shared" si="2"/>
        <v/>
      </c>
      <c r="Q64" s="24" t="e">
        <f t="shared" si="3"/>
        <v>#NUM!</v>
      </c>
      <c r="R64" s="24" t="e">
        <f t="shared" si="4"/>
        <v>#NUM!</v>
      </c>
      <c r="S64" s="24" t="e">
        <f t="shared" si="5"/>
        <v>#NUM!</v>
      </c>
      <c r="T64" s="24" t="e">
        <f t="shared" si="6"/>
        <v>#NUM!</v>
      </c>
      <c r="U64" s="24" t="e">
        <f t="shared" si="7"/>
        <v>#NUM!</v>
      </c>
      <c r="V64" s="24" t="e">
        <f t="shared" si="8"/>
        <v>#NUM!</v>
      </c>
      <c r="W64" s="24" t="e">
        <f t="shared" si="9"/>
        <v>#NUM!</v>
      </c>
      <c r="X64" s="24" t="e">
        <f t="shared" si="10"/>
        <v>#NUM!</v>
      </c>
      <c r="Y64" s="24" t="e">
        <f t="shared" si="11"/>
        <v>#NUM!</v>
      </c>
      <c r="Z64" s="24" t="e">
        <f t="shared" si="12"/>
        <v>#NUM!</v>
      </c>
      <c r="AA64" s="24" t="str">
        <f t="shared" si="13"/>
        <v/>
      </c>
      <c r="AD64" s="14" t="str">
        <f>IF(OR(G64=""),"",IF(G64&lt;=基準値!M$2=TRUE,"○","×"))</f>
        <v/>
      </c>
      <c r="AE64" s="14" t="str">
        <f>IF(OR(H64=""),"",IF(H64&lt;=基準値!N$2=TRUE,"○","×"))</f>
        <v/>
      </c>
    </row>
    <row r="65" spans="2:31" ht="16.5" customHeight="1" x14ac:dyDescent="0.15">
      <c r="B65" s="98">
        <v>59</v>
      </c>
      <c r="C65" s="38"/>
      <c r="D65" s="46"/>
      <c r="E65" s="46"/>
      <c r="F65" s="39"/>
      <c r="G65" s="40"/>
      <c r="H65" s="47"/>
      <c r="I65" s="42" t="str">
        <f t="shared" si="15"/>
        <v/>
      </c>
      <c r="J65" s="43"/>
      <c r="K65" s="44"/>
      <c r="L65" s="43"/>
      <c r="M65" s="44"/>
      <c r="N65" s="45" t="str">
        <f t="shared" si="14"/>
        <v/>
      </c>
      <c r="O65" s="79" t="e">
        <f>IF(AND(SMALL($P$7:$P$106,ROUNDUP('第四面（別紙）集計'!$E$5/2,0))=MAX($P$7:$P$106),ISNUMBER($N65),$P65=MAX($P$7:$P$106)),"代表&amp;最大",IF($P65=SMALL($P$7:$P$106,ROUNDUP('第四面（別紙）集計'!$E$5/2,0)),"代表",IF($P65=MAX($P$7:$P$106),"最大","")))</f>
        <v>#NUM!</v>
      </c>
      <c r="P65" s="23" t="str">
        <f t="shared" si="2"/>
        <v/>
      </c>
      <c r="Q65" s="24" t="e">
        <f t="shared" si="3"/>
        <v>#NUM!</v>
      </c>
      <c r="R65" s="24" t="e">
        <f t="shared" si="4"/>
        <v>#NUM!</v>
      </c>
      <c r="S65" s="24" t="e">
        <f t="shared" si="5"/>
        <v>#NUM!</v>
      </c>
      <c r="T65" s="24" t="e">
        <f t="shared" si="6"/>
        <v>#NUM!</v>
      </c>
      <c r="U65" s="24" t="e">
        <f t="shared" si="7"/>
        <v>#NUM!</v>
      </c>
      <c r="V65" s="24" t="e">
        <f t="shared" si="8"/>
        <v>#NUM!</v>
      </c>
      <c r="W65" s="24" t="e">
        <f t="shared" si="9"/>
        <v>#NUM!</v>
      </c>
      <c r="X65" s="24" t="e">
        <f t="shared" si="10"/>
        <v>#NUM!</v>
      </c>
      <c r="Y65" s="24" t="e">
        <f t="shared" si="11"/>
        <v>#NUM!</v>
      </c>
      <c r="Z65" s="24" t="e">
        <f t="shared" si="12"/>
        <v>#NUM!</v>
      </c>
      <c r="AA65" s="24" t="str">
        <f t="shared" si="13"/>
        <v/>
      </c>
      <c r="AD65" s="14" t="str">
        <f>IF(OR(G65=""),"",IF(G65&lt;=基準値!M$2=TRUE,"○","×"))</f>
        <v/>
      </c>
      <c r="AE65" s="14" t="str">
        <f>IF(OR(H65=""),"",IF(H65&lt;=基準値!N$2=TRUE,"○","×"))</f>
        <v/>
      </c>
    </row>
    <row r="66" spans="2:31" ht="16.5" customHeight="1" x14ac:dyDescent="0.15">
      <c r="B66" s="98">
        <v>60</v>
      </c>
      <c r="C66" s="38"/>
      <c r="D66" s="46"/>
      <c r="E66" s="46"/>
      <c r="F66" s="39"/>
      <c r="G66" s="40"/>
      <c r="H66" s="47"/>
      <c r="I66" s="42" t="str">
        <f t="shared" si="15"/>
        <v/>
      </c>
      <c r="J66" s="43"/>
      <c r="K66" s="44"/>
      <c r="L66" s="43"/>
      <c r="M66" s="44"/>
      <c r="N66" s="45" t="str">
        <f t="shared" si="14"/>
        <v/>
      </c>
      <c r="O66" s="79" t="e">
        <f>IF(AND(SMALL($P$7:$P$106,ROUNDUP('第四面（別紙）集計'!$E$5/2,0))=MAX($P$7:$P$106),ISNUMBER($N66),$P66=MAX($P$7:$P$106)),"代表&amp;最大",IF($P66=SMALL($P$7:$P$106,ROUNDUP('第四面（別紙）集計'!$E$5/2,0)),"代表",IF($P66=MAX($P$7:$P$106),"最大","")))</f>
        <v>#NUM!</v>
      </c>
      <c r="P66" s="23" t="str">
        <f t="shared" si="2"/>
        <v/>
      </c>
      <c r="Q66" s="24" t="e">
        <f t="shared" si="3"/>
        <v>#NUM!</v>
      </c>
      <c r="R66" s="24" t="e">
        <f t="shared" si="4"/>
        <v>#NUM!</v>
      </c>
      <c r="S66" s="24" t="e">
        <f t="shared" si="5"/>
        <v>#NUM!</v>
      </c>
      <c r="T66" s="24" t="e">
        <f t="shared" si="6"/>
        <v>#NUM!</v>
      </c>
      <c r="U66" s="24" t="e">
        <f t="shared" si="7"/>
        <v>#NUM!</v>
      </c>
      <c r="V66" s="24" t="e">
        <f t="shared" si="8"/>
        <v>#NUM!</v>
      </c>
      <c r="W66" s="24" t="e">
        <f t="shared" si="9"/>
        <v>#NUM!</v>
      </c>
      <c r="X66" s="24" t="e">
        <f t="shared" si="10"/>
        <v>#NUM!</v>
      </c>
      <c r="Y66" s="24" t="e">
        <f t="shared" si="11"/>
        <v>#NUM!</v>
      </c>
      <c r="Z66" s="24" t="e">
        <f t="shared" si="12"/>
        <v>#NUM!</v>
      </c>
      <c r="AA66" s="24" t="str">
        <f t="shared" si="13"/>
        <v/>
      </c>
      <c r="AD66" s="14" t="str">
        <f>IF(OR(G66=""),"",IF(G66&lt;=基準値!M$2=TRUE,"○","×"))</f>
        <v/>
      </c>
      <c r="AE66" s="14" t="str">
        <f>IF(OR(H66=""),"",IF(H66&lt;=基準値!N$2=TRUE,"○","×"))</f>
        <v/>
      </c>
    </row>
    <row r="67" spans="2:31" ht="16.5" customHeight="1" x14ac:dyDescent="0.15">
      <c r="B67" s="98">
        <v>61</v>
      </c>
      <c r="C67" s="38"/>
      <c r="D67" s="46"/>
      <c r="E67" s="46"/>
      <c r="F67" s="39"/>
      <c r="G67" s="40"/>
      <c r="H67" s="41"/>
      <c r="I67" s="42" t="str">
        <f t="shared" si="15"/>
        <v/>
      </c>
      <c r="J67" s="43"/>
      <c r="K67" s="44"/>
      <c r="L67" s="43"/>
      <c r="M67" s="44"/>
      <c r="N67" s="45" t="str">
        <f t="shared" si="14"/>
        <v/>
      </c>
      <c r="O67" s="79" t="e">
        <f>IF(AND(SMALL($P$7:$P$106,ROUNDUP('第四面（別紙）集計'!$E$5/2,0))=MAX($P$7:$P$106),ISNUMBER($N67),$P67=MAX($P$7:$P$106)),"代表&amp;最大",IF($P67=SMALL($P$7:$P$106,ROUNDUP('第四面（別紙）集計'!$E$5/2,0)),"代表",IF($P67=MAX($P$7:$P$106),"最大","")))</f>
        <v>#NUM!</v>
      </c>
      <c r="P67" s="23" t="str">
        <f t="shared" si="2"/>
        <v/>
      </c>
      <c r="Q67" s="24" t="e">
        <f t="shared" si="3"/>
        <v>#NUM!</v>
      </c>
      <c r="R67" s="24" t="e">
        <f t="shared" si="4"/>
        <v>#NUM!</v>
      </c>
      <c r="S67" s="24" t="e">
        <f t="shared" si="5"/>
        <v>#NUM!</v>
      </c>
      <c r="T67" s="24" t="e">
        <f t="shared" si="6"/>
        <v>#NUM!</v>
      </c>
      <c r="U67" s="24" t="e">
        <f t="shared" si="7"/>
        <v>#NUM!</v>
      </c>
      <c r="V67" s="24" t="e">
        <f t="shared" si="8"/>
        <v>#NUM!</v>
      </c>
      <c r="W67" s="24" t="e">
        <f t="shared" si="9"/>
        <v>#NUM!</v>
      </c>
      <c r="X67" s="24" t="e">
        <f t="shared" si="10"/>
        <v>#NUM!</v>
      </c>
      <c r="Y67" s="24" t="e">
        <f t="shared" si="11"/>
        <v>#NUM!</v>
      </c>
      <c r="Z67" s="24" t="e">
        <f t="shared" si="12"/>
        <v>#NUM!</v>
      </c>
      <c r="AA67" s="24" t="str">
        <f t="shared" si="13"/>
        <v/>
      </c>
      <c r="AD67" s="14" t="str">
        <f>IF(OR(G67=""),"",IF(G67&lt;=基準値!M$2=TRUE,"○","×"))</f>
        <v/>
      </c>
      <c r="AE67" s="14" t="str">
        <f>IF(OR(H67=""),"",IF(H67&lt;=基準値!N$2=TRUE,"○","×"))</f>
        <v/>
      </c>
    </row>
    <row r="68" spans="2:31" ht="16.5" customHeight="1" x14ac:dyDescent="0.15">
      <c r="B68" s="98">
        <v>62</v>
      </c>
      <c r="C68" s="38"/>
      <c r="D68" s="46"/>
      <c r="E68" s="46"/>
      <c r="F68" s="39"/>
      <c r="G68" s="40"/>
      <c r="H68" s="47"/>
      <c r="I68" s="42" t="str">
        <f t="shared" si="15"/>
        <v/>
      </c>
      <c r="J68" s="43"/>
      <c r="K68" s="44"/>
      <c r="L68" s="43"/>
      <c r="M68" s="44"/>
      <c r="N68" s="45" t="str">
        <f t="shared" si="14"/>
        <v/>
      </c>
      <c r="O68" s="79" t="e">
        <f>IF(AND(SMALL($P$7:$P$106,ROUNDUP('第四面（別紙）集計'!$E$5/2,0))=MAX($P$7:$P$106),ISNUMBER($N68),$P68=MAX($P$7:$P$106)),"代表&amp;最大",IF($P68=SMALL($P$7:$P$106,ROUNDUP('第四面（別紙）集計'!$E$5/2,0)),"代表",IF($P68=MAX($P$7:$P$106),"最大","")))</f>
        <v>#NUM!</v>
      </c>
      <c r="P68" s="23" t="str">
        <f t="shared" si="2"/>
        <v/>
      </c>
      <c r="Q68" s="24" t="e">
        <f t="shared" si="3"/>
        <v>#NUM!</v>
      </c>
      <c r="R68" s="24" t="e">
        <f t="shared" si="4"/>
        <v>#NUM!</v>
      </c>
      <c r="S68" s="24" t="e">
        <f t="shared" si="5"/>
        <v>#NUM!</v>
      </c>
      <c r="T68" s="24" t="e">
        <f t="shared" si="6"/>
        <v>#NUM!</v>
      </c>
      <c r="U68" s="24" t="e">
        <f t="shared" si="7"/>
        <v>#NUM!</v>
      </c>
      <c r="V68" s="24" t="e">
        <f t="shared" si="8"/>
        <v>#NUM!</v>
      </c>
      <c r="W68" s="24" t="e">
        <f t="shared" si="9"/>
        <v>#NUM!</v>
      </c>
      <c r="X68" s="24" t="e">
        <f t="shared" si="10"/>
        <v>#NUM!</v>
      </c>
      <c r="Y68" s="24" t="e">
        <f t="shared" si="11"/>
        <v>#NUM!</v>
      </c>
      <c r="Z68" s="24" t="e">
        <f t="shared" si="12"/>
        <v>#NUM!</v>
      </c>
      <c r="AA68" s="24" t="str">
        <f t="shared" si="13"/>
        <v/>
      </c>
      <c r="AD68" s="14" t="str">
        <f>IF(OR(G68=""),"",IF(G68&lt;=基準値!M$2=TRUE,"○","×"))</f>
        <v/>
      </c>
      <c r="AE68" s="14" t="str">
        <f>IF(OR(H68=""),"",IF(H68&lt;=基準値!N$2=TRUE,"○","×"))</f>
        <v/>
      </c>
    </row>
    <row r="69" spans="2:31" ht="16.5" customHeight="1" x14ac:dyDescent="0.15">
      <c r="B69" s="98">
        <v>63</v>
      </c>
      <c r="C69" s="38"/>
      <c r="D69" s="46"/>
      <c r="E69" s="46"/>
      <c r="F69" s="39"/>
      <c r="G69" s="40"/>
      <c r="H69" s="47"/>
      <c r="I69" s="42" t="str">
        <f t="shared" si="15"/>
        <v/>
      </c>
      <c r="J69" s="43"/>
      <c r="K69" s="44"/>
      <c r="L69" s="43"/>
      <c r="M69" s="44"/>
      <c r="N69" s="45" t="str">
        <f t="shared" si="14"/>
        <v/>
      </c>
      <c r="O69" s="79" t="e">
        <f>IF(AND(SMALL($P$7:$P$106,ROUNDUP('第四面（別紙）集計'!$E$5/2,0))=MAX($P$7:$P$106),ISNUMBER($N69),$P69=MAX($P$7:$P$106)),"代表&amp;最大",IF($P69=SMALL($P$7:$P$106,ROUNDUP('第四面（別紙）集計'!$E$5/2,0)),"代表",IF($P69=MAX($P$7:$P$106),"最大","")))</f>
        <v>#NUM!</v>
      </c>
      <c r="P69" s="23" t="str">
        <f t="shared" si="2"/>
        <v/>
      </c>
      <c r="Q69" s="24" t="e">
        <f t="shared" si="3"/>
        <v>#NUM!</v>
      </c>
      <c r="R69" s="24" t="e">
        <f t="shared" si="4"/>
        <v>#NUM!</v>
      </c>
      <c r="S69" s="24" t="e">
        <f t="shared" si="5"/>
        <v>#NUM!</v>
      </c>
      <c r="T69" s="24" t="e">
        <f t="shared" si="6"/>
        <v>#NUM!</v>
      </c>
      <c r="U69" s="24" t="e">
        <f t="shared" si="7"/>
        <v>#NUM!</v>
      </c>
      <c r="V69" s="24" t="e">
        <f t="shared" si="8"/>
        <v>#NUM!</v>
      </c>
      <c r="W69" s="24" t="e">
        <f t="shared" si="9"/>
        <v>#NUM!</v>
      </c>
      <c r="X69" s="24" t="e">
        <f t="shared" si="10"/>
        <v>#NUM!</v>
      </c>
      <c r="Y69" s="24" t="e">
        <f t="shared" si="11"/>
        <v>#NUM!</v>
      </c>
      <c r="Z69" s="24" t="e">
        <f t="shared" si="12"/>
        <v>#NUM!</v>
      </c>
      <c r="AA69" s="24" t="str">
        <f t="shared" si="13"/>
        <v/>
      </c>
      <c r="AD69" s="14" t="str">
        <f>IF(OR(G69=""),"",IF(G69&lt;=基準値!M$2=TRUE,"○","×"))</f>
        <v/>
      </c>
      <c r="AE69" s="14" t="str">
        <f>IF(OR(H69=""),"",IF(H69&lt;=基準値!N$2=TRUE,"○","×"))</f>
        <v/>
      </c>
    </row>
    <row r="70" spans="2:31" ht="16.5" customHeight="1" x14ac:dyDescent="0.15">
      <c r="B70" s="97">
        <v>64</v>
      </c>
      <c r="C70" s="38"/>
      <c r="D70" s="37"/>
      <c r="E70" s="37"/>
      <c r="F70" s="39"/>
      <c r="G70" s="40"/>
      <c r="H70" s="41"/>
      <c r="I70" s="42" t="str">
        <f t="shared" si="15"/>
        <v/>
      </c>
      <c r="J70" s="43"/>
      <c r="K70" s="44"/>
      <c r="L70" s="43"/>
      <c r="M70" s="44"/>
      <c r="N70" s="45" t="str">
        <f t="shared" si="14"/>
        <v/>
      </c>
      <c r="O70" s="79" t="e">
        <f>IF(AND(SMALL($P$7:$P$106,ROUNDUP('第四面（別紙）集計'!$E$5/2,0))=MAX($P$7:$P$106),ISNUMBER($N70),$P70=MAX($P$7:$P$106)),"代表&amp;最大",IF($P70=SMALL($P$7:$P$106,ROUNDUP('第四面（別紙）集計'!$E$5/2,0)),"代表",IF($P70=MAX($P$7:$P$106),"最大","")))</f>
        <v>#NUM!</v>
      </c>
      <c r="P70" s="23" t="str">
        <f t="shared" si="2"/>
        <v/>
      </c>
      <c r="Q70" s="24" t="e">
        <f t="shared" si="3"/>
        <v>#NUM!</v>
      </c>
      <c r="R70" s="24" t="e">
        <f t="shared" si="4"/>
        <v>#NUM!</v>
      </c>
      <c r="S70" s="24" t="e">
        <f t="shared" si="5"/>
        <v>#NUM!</v>
      </c>
      <c r="T70" s="24" t="e">
        <f t="shared" si="6"/>
        <v>#NUM!</v>
      </c>
      <c r="U70" s="24" t="e">
        <f t="shared" si="7"/>
        <v>#NUM!</v>
      </c>
      <c r="V70" s="24" t="e">
        <f t="shared" si="8"/>
        <v>#NUM!</v>
      </c>
      <c r="W70" s="24" t="e">
        <f t="shared" si="9"/>
        <v>#NUM!</v>
      </c>
      <c r="X70" s="24" t="e">
        <f t="shared" si="10"/>
        <v>#NUM!</v>
      </c>
      <c r="Y70" s="24" t="e">
        <f t="shared" si="11"/>
        <v>#NUM!</v>
      </c>
      <c r="Z70" s="24" t="e">
        <f t="shared" si="12"/>
        <v>#NUM!</v>
      </c>
      <c r="AA70" s="24" t="str">
        <f t="shared" si="13"/>
        <v/>
      </c>
      <c r="AD70" s="14" t="str">
        <f>IF(OR(G70=""),"",IF(G70&lt;=基準値!M$2=TRUE,"○","×"))</f>
        <v/>
      </c>
      <c r="AE70" s="14" t="str">
        <f>IF(OR(H70=""),"",IF(H70&lt;=基準値!N$2=TRUE,"○","×"))</f>
        <v/>
      </c>
    </row>
    <row r="71" spans="2:31" ht="16.5" customHeight="1" x14ac:dyDescent="0.15">
      <c r="B71" s="98">
        <v>65</v>
      </c>
      <c r="C71" s="38"/>
      <c r="D71" s="46"/>
      <c r="E71" s="46"/>
      <c r="F71" s="39"/>
      <c r="G71" s="40"/>
      <c r="H71" s="47"/>
      <c r="I71" s="42" t="str">
        <f t="shared" ref="I71:I100" si="16">IF(AD71="","",IF(AND(AD71="○",AE71="○"),"○","×"))</f>
        <v/>
      </c>
      <c r="J71" s="43"/>
      <c r="K71" s="44"/>
      <c r="L71" s="43"/>
      <c r="M71" s="44"/>
      <c r="N71" s="45" t="str">
        <f t="shared" si="14"/>
        <v/>
      </c>
      <c r="O71" s="79" t="e">
        <f>IF(AND(SMALL($P$7:$P$106,ROUNDUP('第四面（別紙）集計'!$E$5/2,0))=MAX($P$7:$P$106),ISNUMBER($N71),$P71=MAX($P$7:$P$106)),"代表&amp;最大",IF($P71=SMALL($P$7:$P$106,ROUNDUP('第四面（別紙）集計'!$E$5/2,0)),"代表",IF($P71=MAX($P$7:$P$106),"最大","")))</f>
        <v>#NUM!</v>
      </c>
      <c r="P71" s="23" t="str">
        <f t="shared" si="2"/>
        <v/>
      </c>
      <c r="Q71" s="24" t="e">
        <f t="shared" si="3"/>
        <v>#NUM!</v>
      </c>
      <c r="R71" s="24" t="e">
        <f t="shared" si="4"/>
        <v>#NUM!</v>
      </c>
      <c r="S71" s="24" t="e">
        <f t="shared" si="5"/>
        <v>#NUM!</v>
      </c>
      <c r="T71" s="24" t="e">
        <f t="shared" si="6"/>
        <v>#NUM!</v>
      </c>
      <c r="U71" s="24" t="e">
        <f t="shared" si="7"/>
        <v>#NUM!</v>
      </c>
      <c r="V71" s="24" t="e">
        <f t="shared" si="8"/>
        <v>#NUM!</v>
      </c>
      <c r="W71" s="24" t="e">
        <f t="shared" si="9"/>
        <v>#NUM!</v>
      </c>
      <c r="X71" s="24" t="e">
        <f t="shared" si="10"/>
        <v>#NUM!</v>
      </c>
      <c r="Y71" s="24" t="e">
        <f t="shared" si="11"/>
        <v>#NUM!</v>
      </c>
      <c r="Z71" s="24" t="e">
        <f t="shared" si="12"/>
        <v>#NUM!</v>
      </c>
      <c r="AA71" s="24" t="str">
        <f t="shared" si="13"/>
        <v/>
      </c>
      <c r="AD71" s="14" t="str">
        <f>IF(OR(G71=""),"",IF(G71&lt;=基準値!M$2=TRUE,"○","×"))</f>
        <v/>
      </c>
      <c r="AE71" s="14" t="str">
        <f>IF(OR(H71=""),"",IF(H71&lt;=基準値!N$2=TRUE,"○","×"))</f>
        <v/>
      </c>
    </row>
    <row r="72" spans="2:31" ht="16.5" customHeight="1" x14ac:dyDescent="0.15">
      <c r="B72" s="98">
        <v>66</v>
      </c>
      <c r="C72" s="38"/>
      <c r="D72" s="46"/>
      <c r="E72" s="46"/>
      <c r="F72" s="39"/>
      <c r="G72" s="40"/>
      <c r="H72" s="47"/>
      <c r="I72" s="42" t="str">
        <f t="shared" si="16"/>
        <v/>
      </c>
      <c r="J72" s="43"/>
      <c r="K72" s="44"/>
      <c r="L72" s="43"/>
      <c r="M72" s="44"/>
      <c r="N72" s="45" t="str">
        <f t="shared" si="14"/>
        <v/>
      </c>
      <c r="O72" s="79" t="e">
        <f>IF(AND(SMALL($P$7:$P$106,ROUNDUP('第四面（別紙）集計'!$E$5/2,0))=MAX($P$7:$P$106),ISNUMBER($N72),$P72=MAX($P$7:$P$106)),"代表&amp;最大",IF($P72=SMALL($P$7:$P$106,ROUNDUP('第四面（別紙）集計'!$E$5/2,0)),"代表",IF($P72=MAX($P$7:$P$106),"最大","")))</f>
        <v>#NUM!</v>
      </c>
      <c r="P72" s="23" t="str">
        <f t="shared" ref="P72:P106" si="17">IF($M72="","",$L72/$M72)</f>
        <v/>
      </c>
      <c r="Q72" s="24" t="e">
        <f t="shared" ref="Q72:Q106" si="18">IF(OR($O72="代表",$O72="代表&amp;最大"),$G72,"")</f>
        <v>#NUM!</v>
      </c>
      <c r="R72" s="24" t="e">
        <f t="shared" ref="R72:R106" si="19">IF($Q72=SMALL($Q$7:$Q$106,ROUNDUP(COUNT($Q$7:$Q$106)/2,0)),"代表","")</f>
        <v>#NUM!</v>
      </c>
      <c r="S72" s="24" t="e">
        <f t="shared" ref="S72:S106" si="20">IF($R72="","",$H72)</f>
        <v>#NUM!</v>
      </c>
      <c r="T72" s="24" t="e">
        <f t="shared" ref="T72:T106" si="21">IF($S72=SMALL($S$7:$S$106,ROUNDUP(COUNT($S$7:$S$106)/2,0)),"代表","")</f>
        <v>#NUM!</v>
      </c>
      <c r="U72" s="24" t="e">
        <f t="shared" ref="U72:U106" si="22">IF($T72="","",$F72)</f>
        <v>#NUM!</v>
      </c>
      <c r="V72" s="24" t="e">
        <f t="shared" ref="V72:V106" si="23">IF(OR($O72="最大",$O72="代表&amp;最大"),$G72,"")</f>
        <v>#NUM!</v>
      </c>
      <c r="W72" s="24" t="e">
        <f t="shared" ref="W72:W106" si="24">IF($V72=MAX($V$7:$V$106),"最大","")</f>
        <v>#NUM!</v>
      </c>
      <c r="X72" s="24" t="e">
        <f t="shared" ref="X72:X106" si="25">IF($W72="","",$H72)</f>
        <v>#NUM!</v>
      </c>
      <c r="Y72" s="24" t="e">
        <f t="shared" ref="Y72:Y106" si="26">IF($X72=MAX($X$7:$X$106),"最大","")</f>
        <v>#NUM!</v>
      </c>
      <c r="Z72" s="24" t="e">
        <f t="shared" ref="Z72:Z106" si="27">IF($Y72="","",$F72)</f>
        <v>#NUM!</v>
      </c>
      <c r="AA72" s="24" t="str">
        <f t="shared" ref="AA72:AA106" si="28">IF($D72="","",$D72)</f>
        <v/>
      </c>
      <c r="AD72" s="14" t="str">
        <f>IF(OR(G72=""),"",IF(G72&lt;=基準値!M$2=TRUE,"○","×"))</f>
        <v/>
      </c>
      <c r="AE72" s="14" t="str">
        <f>IF(OR(H72=""),"",IF(H72&lt;=基準値!N$2=TRUE,"○","×"))</f>
        <v/>
      </c>
    </row>
    <row r="73" spans="2:31" ht="16.5" customHeight="1" x14ac:dyDescent="0.15">
      <c r="B73" s="98">
        <v>67</v>
      </c>
      <c r="C73" s="38"/>
      <c r="D73" s="46"/>
      <c r="E73" s="46"/>
      <c r="F73" s="39"/>
      <c r="G73" s="40"/>
      <c r="H73" s="47"/>
      <c r="I73" s="42" t="str">
        <f t="shared" si="16"/>
        <v/>
      </c>
      <c r="J73" s="43"/>
      <c r="K73" s="44"/>
      <c r="L73" s="43"/>
      <c r="M73" s="44"/>
      <c r="N73" s="45" t="str">
        <f t="shared" si="14"/>
        <v/>
      </c>
      <c r="O73" s="79" t="e">
        <f>IF(AND(SMALL($P$7:$P$106,ROUNDUP('第四面（別紙）集計'!$E$5/2,0))=MAX($P$7:$P$106),ISNUMBER($N73),$P73=MAX($P$7:$P$106)),"代表&amp;最大",IF($P73=SMALL($P$7:$P$106,ROUNDUP('第四面（別紙）集計'!$E$5/2,0)),"代表",IF($P73=MAX($P$7:$P$106),"最大","")))</f>
        <v>#NUM!</v>
      </c>
      <c r="P73" s="23" t="str">
        <f t="shared" si="17"/>
        <v/>
      </c>
      <c r="Q73" s="24" t="e">
        <f t="shared" si="18"/>
        <v>#NUM!</v>
      </c>
      <c r="R73" s="24" t="e">
        <f t="shared" si="19"/>
        <v>#NUM!</v>
      </c>
      <c r="S73" s="24" t="e">
        <f t="shared" si="20"/>
        <v>#NUM!</v>
      </c>
      <c r="T73" s="24" t="e">
        <f t="shared" si="21"/>
        <v>#NUM!</v>
      </c>
      <c r="U73" s="24" t="e">
        <f t="shared" si="22"/>
        <v>#NUM!</v>
      </c>
      <c r="V73" s="24" t="e">
        <f t="shared" si="23"/>
        <v>#NUM!</v>
      </c>
      <c r="W73" s="24" t="e">
        <f t="shared" si="24"/>
        <v>#NUM!</v>
      </c>
      <c r="X73" s="24" t="e">
        <f t="shared" si="25"/>
        <v>#NUM!</v>
      </c>
      <c r="Y73" s="24" t="e">
        <f t="shared" si="26"/>
        <v>#NUM!</v>
      </c>
      <c r="Z73" s="24" t="e">
        <f t="shared" si="27"/>
        <v>#NUM!</v>
      </c>
      <c r="AA73" s="24" t="str">
        <f t="shared" si="28"/>
        <v/>
      </c>
      <c r="AD73" s="14" t="str">
        <f>IF(OR(G73=""),"",IF(G73&lt;=基準値!M$2=TRUE,"○","×"))</f>
        <v/>
      </c>
      <c r="AE73" s="14" t="str">
        <f>IF(OR(H73=""),"",IF(H73&lt;=基準値!N$2=TRUE,"○","×"))</f>
        <v/>
      </c>
    </row>
    <row r="74" spans="2:31" ht="16.5" customHeight="1" x14ac:dyDescent="0.15">
      <c r="B74" s="98">
        <v>68</v>
      </c>
      <c r="C74" s="38"/>
      <c r="D74" s="46"/>
      <c r="E74" s="46"/>
      <c r="F74" s="39"/>
      <c r="G74" s="40"/>
      <c r="H74" s="47"/>
      <c r="I74" s="42" t="str">
        <f t="shared" si="16"/>
        <v/>
      </c>
      <c r="J74" s="43"/>
      <c r="K74" s="44"/>
      <c r="L74" s="43"/>
      <c r="M74" s="44"/>
      <c r="N74" s="45" t="str">
        <f t="shared" si="14"/>
        <v/>
      </c>
      <c r="O74" s="79" t="e">
        <f>IF(AND(SMALL($P$7:$P$106,ROUNDUP('第四面（別紙）集計'!$E$5/2,0))=MAX($P$7:$P$106),ISNUMBER($N74),$P74=MAX($P$7:$P$106)),"代表&amp;最大",IF($P74=SMALL($P$7:$P$106,ROUNDUP('第四面（別紙）集計'!$E$5/2,0)),"代表",IF($P74=MAX($P$7:$P$106),"最大","")))</f>
        <v>#NUM!</v>
      </c>
      <c r="P74" s="23" t="str">
        <f t="shared" si="17"/>
        <v/>
      </c>
      <c r="Q74" s="24" t="e">
        <f t="shared" si="18"/>
        <v>#NUM!</v>
      </c>
      <c r="R74" s="24" t="e">
        <f t="shared" si="19"/>
        <v>#NUM!</v>
      </c>
      <c r="S74" s="24" t="e">
        <f t="shared" si="20"/>
        <v>#NUM!</v>
      </c>
      <c r="T74" s="24" t="e">
        <f t="shared" si="21"/>
        <v>#NUM!</v>
      </c>
      <c r="U74" s="24" t="e">
        <f t="shared" si="22"/>
        <v>#NUM!</v>
      </c>
      <c r="V74" s="24" t="e">
        <f t="shared" si="23"/>
        <v>#NUM!</v>
      </c>
      <c r="W74" s="24" t="e">
        <f t="shared" si="24"/>
        <v>#NUM!</v>
      </c>
      <c r="X74" s="24" t="e">
        <f t="shared" si="25"/>
        <v>#NUM!</v>
      </c>
      <c r="Y74" s="24" t="e">
        <f t="shared" si="26"/>
        <v>#NUM!</v>
      </c>
      <c r="Z74" s="24" t="e">
        <f t="shared" si="27"/>
        <v>#NUM!</v>
      </c>
      <c r="AA74" s="24" t="str">
        <f t="shared" si="28"/>
        <v/>
      </c>
      <c r="AD74" s="14" t="str">
        <f>IF(OR(G74=""),"",IF(G74&lt;=基準値!M$2=TRUE,"○","×"))</f>
        <v/>
      </c>
      <c r="AE74" s="14" t="str">
        <f>IF(OR(H74=""),"",IF(H74&lt;=基準値!N$2=TRUE,"○","×"))</f>
        <v/>
      </c>
    </row>
    <row r="75" spans="2:31" ht="16.5" customHeight="1" x14ac:dyDescent="0.15">
      <c r="B75" s="98">
        <v>69</v>
      </c>
      <c r="C75" s="38"/>
      <c r="D75" s="46"/>
      <c r="E75" s="46"/>
      <c r="F75" s="39"/>
      <c r="G75" s="40"/>
      <c r="H75" s="47"/>
      <c r="I75" s="42" t="str">
        <f t="shared" si="16"/>
        <v/>
      </c>
      <c r="J75" s="43"/>
      <c r="K75" s="44"/>
      <c r="L75" s="43"/>
      <c r="M75" s="44"/>
      <c r="N75" s="45" t="str">
        <f t="shared" ref="N75:N106" si="29">IF($M75="","",ROUNDUP($L75/$M75,2))</f>
        <v/>
      </c>
      <c r="O75" s="79" t="e">
        <f>IF(AND(SMALL($P$7:$P$106,ROUNDUP('第四面（別紙）集計'!$E$5/2,0))=MAX($P$7:$P$106),ISNUMBER($N75),$P75=MAX($P$7:$P$106)),"代表&amp;最大",IF($P75=SMALL($P$7:$P$106,ROUNDUP('第四面（別紙）集計'!$E$5/2,0)),"代表",IF($P75=MAX($P$7:$P$106),"最大","")))</f>
        <v>#NUM!</v>
      </c>
      <c r="P75" s="23" t="str">
        <f t="shared" si="17"/>
        <v/>
      </c>
      <c r="Q75" s="24" t="e">
        <f t="shared" si="18"/>
        <v>#NUM!</v>
      </c>
      <c r="R75" s="24" t="e">
        <f t="shared" si="19"/>
        <v>#NUM!</v>
      </c>
      <c r="S75" s="24" t="e">
        <f t="shared" si="20"/>
        <v>#NUM!</v>
      </c>
      <c r="T75" s="24" t="e">
        <f t="shared" si="21"/>
        <v>#NUM!</v>
      </c>
      <c r="U75" s="24" t="e">
        <f t="shared" si="22"/>
        <v>#NUM!</v>
      </c>
      <c r="V75" s="24" t="e">
        <f t="shared" si="23"/>
        <v>#NUM!</v>
      </c>
      <c r="W75" s="24" t="e">
        <f t="shared" si="24"/>
        <v>#NUM!</v>
      </c>
      <c r="X75" s="24" t="e">
        <f t="shared" si="25"/>
        <v>#NUM!</v>
      </c>
      <c r="Y75" s="24" t="e">
        <f t="shared" si="26"/>
        <v>#NUM!</v>
      </c>
      <c r="Z75" s="24" t="e">
        <f t="shared" si="27"/>
        <v>#NUM!</v>
      </c>
      <c r="AA75" s="24" t="str">
        <f t="shared" si="28"/>
        <v/>
      </c>
      <c r="AD75" s="14" t="str">
        <f>IF(OR(G75=""),"",IF(G75&lt;=基準値!M$2=TRUE,"○","×"))</f>
        <v/>
      </c>
      <c r="AE75" s="14" t="str">
        <f>IF(OR(H75=""),"",IF(H75&lt;=基準値!N$2=TRUE,"○","×"))</f>
        <v/>
      </c>
    </row>
    <row r="76" spans="2:31" ht="16.5" customHeight="1" x14ac:dyDescent="0.15">
      <c r="B76" s="98">
        <v>70</v>
      </c>
      <c r="C76" s="38"/>
      <c r="D76" s="46"/>
      <c r="E76" s="46"/>
      <c r="F76" s="39"/>
      <c r="G76" s="40"/>
      <c r="H76" s="41"/>
      <c r="I76" s="42" t="str">
        <f t="shared" si="16"/>
        <v/>
      </c>
      <c r="J76" s="43"/>
      <c r="K76" s="44"/>
      <c r="L76" s="43"/>
      <c r="M76" s="44"/>
      <c r="N76" s="45" t="str">
        <f t="shared" si="29"/>
        <v/>
      </c>
      <c r="O76" s="79" t="e">
        <f>IF(AND(SMALL($P$7:$P$106,ROUNDUP('第四面（別紙）集計'!$E$5/2,0))=MAX($P$7:$P$106),ISNUMBER($N76),$P76=MAX($P$7:$P$106)),"代表&amp;最大",IF($P76=SMALL($P$7:$P$106,ROUNDUP('第四面（別紙）集計'!$E$5/2,0)),"代表",IF($P76=MAX($P$7:$P$106),"最大","")))</f>
        <v>#NUM!</v>
      </c>
      <c r="P76" s="23" t="str">
        <f t="shared" si="17"/>
        <v/>
      </c>
      <c r="Q76" s="24" t="e">
        <f t="shared" si="18"/>
        <v>#NUM!</v>
      </c>
      <c r="R76" s="24" t="e">
        <f t="shared" si="19"/>
        <v>#NUM!</v>
      </c>
      <c r="S76" s="24" t="e">
        <f t="shared" si="20"/>
        <v>#NUM!</v>
      </c>
      <c r="T76" s="24" t="e">
        <f t="shared" si="21"/>
        <v>#NUM!</v>
      </c>
      <c r="U76" s="24" t="e">
        <f t="shared" si="22"/>
        <v>#NUM!</v>
      </c>
      <c r="V76" s="24" t="e">
        <f t="shared" si="23"/>
        <v>#NUM!</v>
      </c>
      <c r="W76" s="24" t="e">
        <f t="shared" si="24"/>
        <v>#NUM!</v>
      </c>
      <c r="X76" s="24" t="e">
        <f t="shared" si="25"/>
        <v>#NUM!</v>
      </c>
      <c r="Y76" s="24" t="e">
        <f t="shared" si="26"/>
        <v>#NUM!</v>
      </c>
      <c r="Z76" s="24" t="e">
        <f t="shared" si="27"/>
        <v>#NUM!</v>
      </c>
      <c r="AA76" s="24" t="str">
        <f t="shared" si="28"/>
        <v/>
      </c>
      <c r="AD76" s="14" t="str">
        <f>IF(OR(G76=""),"",IF(G76&lt;=基準値!M$2=TRUE,"○","×"))</f>
        <v/>
      </c>
      <c r="AE76" s="14" t="str">
        <f>IF(OR(H76=""),"",IF(H76&lt;=基準値!N$2=TRUE,"○","×"))</f>
        <v/>
      </c>
    </row>
    <row r="77" spans="2:31" ht="16.5" customHeight="1" x14ac:dyDescent="0.15">
      <c r="B77" s="98">
        <v>71</v>
      </c>
      <c r="C77" s="38"/>
      <c r="D77" s="46"/>
      <c r="E77" s="46"/>
      <c r="F77" s="39"/>
      <c r="G77" s="40"/>
      <c r="H77" s="47"/>
      <c r="I77" s="42" t="str">
        <f t="shared" si="16"/>
        <v/>
      </c>
      <c r="J77" s="43"/>
      <c r="K77" s="44"/>
      <c r="L77" s="43"/>
      <c r="M77" s="44"/>
      <c r="N77" s="45" t="str">
        <f t="shared" si="29"/>
        <v/>
      </c>
      <c r="O77" s="79" t="e">
        <f>IF(AND(SMALL($P$7:$P$106,ROUNDUP('第四面（別紙）集計'!$E$5/2,0))=MAX($P$7:$P$106),ISNUMBER($N77),$P77=MAX($P$7:$P$106)),"代表&amp;最大",IF($P77=SMALL($P$7:$P$106,ROUNDUP('第四面（別紙）集計'!$E$5/2,0)),"代表",IF($P77=MAX($P$7:$P$106),"最大","")))</f>
        <v>#NUM!</v>
      </c>
      <c r="P77" s="23" t="str">
        <f t="shared" si="17"/>
        <v/>
      </c>
      <c r="Q77" s="24" t="e">
        <f t="shared" si="18"/>
        <v>#NUM!</v>
      </c>
      <c r="R77" s="24" t="e">
        <f t="shared" si="19"/>
        <v>#NUM!</v>
      </c>
      <c r="S77" s="24" t="e">
        <f t="shared" si="20"/>
        <v>#NUM!</v>
      </c>
      <c r="T77" s="24" t="e">
        <f t="shared" si="21"/>
        <v>#NUM!</v>
      </c>
      <c r="U77" s="24" t="e">
        <f t="shared" si="22"/>
        <v>#NUM!</v>
      </c>
      <c r="V77" s="24" t="e">
        <f t="shared" si="23"/>
        <v>#NUM!</v>
      </c>
      <c r="W77" s="24" t="e">
        <f t="shared" si="24"/>
        <v>#NUM!</v>
      </c>
      <c r="X77" s="24" t="e">
        <f t="shared" si="25"/>
        <v>#NUM!</v>
      </c>
      <c r="Y77" s="24" t="e">
        <f t="shared" si="26"/>
        <v>#NUM!</v>
      </c>
      <c r="Z77" s="24" t="e">
        <f t="shared" si="27"/>
        <v>#NUM!</v>
      </c>
      <c r="AA77" s="24" t="str">
        <f t="shared" si="28"/>
        <v/>
      </c>
      <c r="AD77" s="14" t="str">
        <f>IF(OR(G77=""),"",IF(G77&lt;=基準値!M$2=TRUE,"○","×"))</f>
        <v/>
      </c>
      <c r="AE77" s="14" t="str">
        <f>IF(OR(H77=""),"",IF(H77&lt;=基準値!N$2=TRUE,"○","×"))</f>
        <v/>
      </c>
    </row>
    <row r="78" spans="2:31" ht="16.5" customHeight="1" x14ac:dyDescent="0.15">
      <c r="B78" s="98">
        <v>72</v>
      </c>
      <c r="C78" s="38"/>
      <c r="D78" s="46"/>
      <c r="E78" s="46"/>
      <c r="F78" s="39"/>
      <c r="G78" s="40"/>
      <c r="H78" s="47"/>
      <c r="I78" s="42" t="str">
        <f t="shared" si="16"/>
        <v/>
      </c>
      <c r="J78" s="43"/>
      <c r="K78" s="44"/>
      <c r="L78" s="43"/>
      <c r="M78" s="44"/>
      <c r="N78" s="45" t="str">
        <f t="shared" si="29"/>
        <v/>
      </c>
      <c r="O78" s="79" t="e">
        <f>IF(AND(SMALL($P$7:$P$106,ROUNDUP('第四面（別紙）集計'!$E$5/2,0))=MAX($P$7:$P$106),ISNUMBER($N78),$P78=MAX($P$7:$P$106)),"代表&amp;最大",IF($P78=SMALL($P$7:$P$106,ROUNDUP('第四面（別紙）集計'!$E$5/2,0)),"代表",IF($P78=MAX($P$7:$P$106),"最大","")))</f>
        <v>#NUM!</v>
      </c>
      <c r="P78" s="23" t="str">
        <f t="shared" si="17"/>
        <v/>
      </c>
      <c r="Q78" s="24" t="e">
        <f t="shared" si="18"/>
        <v>#NUM!</v>
      </c>
      <c r="R78" s="24" t="e">
        <f t="shared" si="19"/>
        <v>#NUM!</v>
      </c>
      <c r="S78" s="24" t="e">
        <f t="shared" si="20"/>
        <v>#NUM!</v>
      </c>
      <c r="T78" s="24" t="e">
        <f t="shared" si="21"/>
        <v>#NUM!</v>
      </c>
      <c r="U78" s="24" t="e">
        <f t="shared" si="22"/>
        <v>#NUM!</v>
      </c>
      <c r="V78" s="24" t="e">
        <f t="shared" si="23"/>
        <v>#NUM!</v>
      </c>
      <c r="W78" s="24" t="e">
        <f t="shared" si="24"/>
        <v>#NUM!</v>
      </c>
      <c r="X78" s="24" t="e">
        <f t="shared" si="25"/>
        <v>#NUM!</v>
      </c>
      <c r="Y78" s="24" t="e">
        <f t="shared" si="26"/>
        <v>#NUM!</v>
      </c>
      <c r="Z78" s="24" t="e">
        <f t="shared" si="27"/>
        <v>#NUM!</v>
      </c>
      <c r="AA78" s="24" t="str">
        <f t="shared" si="28"/>
        <v/>
      </c>
      <c r="AD78" s="14" t="str">
        <f>IF(OR(G78=""),"",IF(G78&lt;=基準値!M$2=TRUE,"○","×"))</f>
        <v/>
      </c>
      <c r="AE78" s="14" t="str">
        <f>IF(OR(H78=""),"",IF(H78&lt;=基準値!N$2=TRUE,"○","×"))</f>
        <v/>
      </c>
    </row>
    <row r="79" spans="2:31" ht="16.5" customHeight="1" x14ac:dyDescent="0.15">
      <c r="B79" s="97">
        <v>73</v>
      </c>
      <c r="C79" s="38"/>
      <c r="D79" s="37"/>
      <c r="E79" s="37"/>
      <c r="F79" s="39"/>
      <c r="G79" s="40"/>
      <c r="H79" s="41"/>
      <c r="I79" s="42" t="str">
        <f t="shared" si="16"/>
        <v/>
      </c>
      <c r="J79" s="43"/>
      <c r="K79" s="44"/>
      <c r="L79" s="43"/>
      <c r="M79" s="44"/>
      <c r="N79" s="45" t="str">
        <f t="shared" si="29"/>
        <v/>
      </c>
      <c r="O79" s="79" t="e">
        <f>IF(AND(SMALL($P$7:$P$106,ROUNDUP('第四面（別紙）集計'!$E$5/2,0))=MAX($P$7:$P$106),ISNUMBER($N79),$P79=MAX($P$7:$P$106)),"代表&amp;最大",IF($P79=SMALL($P$7:$P$106,ROUNDUP('第四面（別紙）集計'!$E$5/2,0)),"代表",IF($P79=MAX($P$7:$P$106),"最大","")))</f>
        <v>#NUM!</v>
      </c>
      <c r="P79" s="23" t="str">
        <f t="shared" si="17"/>
        <v/>
      </c>
      <c r="Q79" s="24" t="e">
        <f t="shared" si="18"/>
        <v>#NUM!</v>
      </c>
      <c r="R79" s="24" t="e">
        <f t="shared" si="19"/>
        <v>#NUM!</v>
      </c>
      <c r="S79" s="24" t="e">
        <f t="shared" si="20"/>
        <v>#NUM!</v>
      </c>
      <c r="T79" s="24" t="e">
        <f t="shared" si="21"/>
        <v>#NUM!</v>
      </c>
      <c r="U79" s="24" t="e">
        <f t="shared" si="22"/>
        <v>#NUM!</v>
      </c>
      <c r="V79" s="24" t="e">
        <f t="shared" si="23"/>
        <v>#NUM!</v>
      </c>
      <c r="W79" s="24" t="e">
        <f t="shared" si="24"/>
        <v>#NUM!</v>
      </c>
      <c r="X79" s="24" t="e">
        <f t="shared" si="25"/>
        <v>#NUM!</v>
      </c>
      <c r="Y79" s="24" t="e">
        <f t="shared" si="26"/>
        <v>#NUM!</v>
      </c>
      <c r="Z79" s="24" t="e">
        <f t="shared" si="27"/>
        <v>#NUM!</v>
      </c>
      <c r="AA79" s="24" t="str">
        <f t="shared" si="28"/>
        <v/>
      </c>
      <c r="AD79" s="14" t="str">
        <f>IF(OR(G79=""),"",IF(G79&lt;=基準値!M$2=TRUE,"○","×"))</f>
        <v/>
      </c>
      <c r="AE79" s="14" t="str">
        <f>IF(OR(H79=""),"",IF(H79&lt;=基準値!N$2=TRUE,"○","×"))</f>
        <v/>
      </c>
    </row>
    <row r="80" spans="2:31" ht="16.5" customHeight="1" x14ac:dyDescent="0.15">
      <c r="B80" s="98">
        <v>74</v>
      </c>
      <c r="C80" s="38"/>
      <c r="D80" s="46"/>
      <c r="E80" s="46"/>
      <c r="F80" s="39"/>
      <c r="G80" s="40"/>
      <c r="H80" s="47"/>
      <c r="I80" s="42" t="str">
        <f t="shared" si="16"/>
        <v/>
      </c>
      <c r="J80" s="43"/>
      <c r="K80" s="44"/>
      <c r="L80" s="43"/>
      <c r="M80" s="44"/>
      <c r="N80" s="45" t="str">
        <f t="shared" si="29"/>
        <v/>
      </c>
      <c r="O80" s="79" t="e">
        <f>IF(AND(SMALL($P$7:$P$106,ROUNDUP('第四面（別紙）集計'!$E$5/2,0))=MAX($P$7:$P$106),ISNUMBER($N80),$P80=MAX($P$7:$P$106)),"代表&amp;最大",IF($P80=SMALL($P$7:$P$106,ROUNDUP('第四面（別紙）集計'!$E$5/2,0)),"代表",IF($P80=MAX($P$7:$P$106),"最大","")))</f>
        <v>#NUM!</v>
      </c>
      <c r="P80" s="23" t="str">
        <f t="shared" si="17"/>
        <v/>
      </c>
      <c r="Q80" s="24" t="e">
        <f t="shared" si="18"/>
        <v>#NUM!</v>
      </c>
      <c r="R80" s="24" t="e">
        <f t="shared" si="19"/>
        <v>#NUM!</v>
      </c>
      <c r="S80" s="24" t="e">
        <f t="shared" si="20"/>
        <v>#NUM!</v>
      </c>
      <c r="T80" s="24" t="e">
        <f t="shared" si="21"/>
        <v>#NUM!</v>
      </c>
      <c r="U80" s="24" t="e">
        <f t="shared" si="22"/>
        <v>#NUM!</v>
      </c>
      <c r="V80" s="24" t="e">
        <f t="shared" si="23"/>
        <v>#NUM!</v>
      </c>
      <c r="W80" s="24" t="e">
        <f t="shared" si="24"/>
        <v>#NUM!</v>
      </c>
      <c r="X80" s="24" t="e">
        <f t="shared" si="25"/>
        <v>#NUM!</v>
      </c>
      <c r="Y80" s="24" t="e">
        <f t="shared" si="26"/>
        <v>#NUM!</v>
      </c>
      <c r="Z80" s="24" t="e">
        <f t="shared" si="27"/>
        <v>#NUM!</v>
      </c>
      <c r="AA80" s="24" t="str">
        <f t="shared" si="28"/>
        <v/>
      </c>
      <c r="AD80" s="14" t="str">
        <f>IF(OR(G80=""),"",IF(G80&lt;=基準値!M$2=TRUE,"○","×"))</f>
        <v/>
      </c>
      <c r="AE80" s="14" t="str">
        <f>IF(OR(H80=""),"",IF(H80&lt;=基準値!N$2=TRUE,"○","×"))</f>
        <v/>
      </c>
    </row>
    <row r="81" spans="2:31" ht="16.5" customHeight="1" x14ac:dyDescent="0.15">
      <c r="B81" s="98">
        <v>75</v>
      </c>
      <c r="C81" s="38"/>
      <c r="D81" s="46"/>
      <c r="E81" s="46"/>
      <c r="F81" s="39"/>
      <c r="G81" s="40"/>
      <c r="H81" s="47"/>
      <c r="I81" s="42" t="str">
        <f t="shared" si="16"/>
        <v/>
      </c>
      <c r="J81" s="43"/>
      <c r="K81" s="44"/>
      <c r="L81" s="43"/>
      <c r="M81" s="44"/>
      <c r="N81" s="45" t="str">
        <f t="shared" si="29"/>
        <v/>
      </c>
      <c r="O81" s="79" t="e">
        <f>IF(AND(SMALL($P$7:$P$106,ROUNDUP('第四面（別紙）集計'!$E$5/2,0))=MAX($P$7:$P$106),ISNUMBER($N81),$P81=MAX($P$7:$P$106)),"代表&amp;最大",IF($P81=SMALL($P$7:$P$106,ROUNDUP('第四面（別紙）集計'!$E$5/2,0)),"代表",IF($P81=MAX($P$7:$P$106),"最大","")))</f>
        <v>#NUM!</v>
      </c>
      <c r="P81" s="23" t="str">
        <f t="shared" si="17"/>
        <v/>
      </c>
      <c r="Q81" s="24" t="e">
        <f t="shared" si="18"/>
        <v>#NUM!</v>
      </c>
      <c r="R81" s="24" t="e">
        <f t="shared" si="19"/>
        <v>#NUM!</v>
      </c>
      <c r="S81" s="24" t="e">
        <f t="shared" si="20"/>
        <v>#NUM!</v>
      </c>
      <c r="T81" s="24" t="e">
        <f t="shared" si="21"/>
        <v>#NUM!</v>
      </c>
      <c r="U81" s="24" t="e">
        <f t="shared" si="22"/>
        <v>#NUM!</v>
      </c>
      <c r="V81" s="24" t="e">
        <f t="shared" si="23"/>
        <v>#NUM!</v>
      </c>
      <c r="W81" s="24" t="e">
        <f t="shared" si="24"/>
        <v>#NUM!</v>
      </c>
      <c r="X81" s="24" t="e">
        <f t="shared" si="25"/>
        <v>#NUM!</v>
      </c>
      <c r="Y81" s="24" t="e">
        <f t="shared" si="26"/>
        <v>#NUM!</v>
      </c>
      <c r="Z81" s="24" t="e">
        <f t="shared" si="27"/>
        <v>#NUM!</v>
      </c>
      <c r="AA81" s="24" t="str">
        <f t="shared" si="28"/>
        <v/>
      </c>
      <c r="AD81" s="14" t="str">
        <f>IF(OR(G81=""),"",IF(G81&lt;=基準値!M$2=TRUE,"○","×"))</f>
        <v/>
      </c>
      <c r="AE81" s="14" t="str">
        <f>IF(OR(H81=""),"",IF(H81&lt;=基準値!N$2=TRUE,"○","×"))</f>
        <v/>
      </c>
    </row>
    <row r="82" spans="2:31" ht="16.5" customHeight="1" x14ac:dyDescent="0.15">
      <c r="B82" s="98">
        <v>76</v>
      </c>
      <c r="C82" s="38"/>
      <c r="D82" s="46"/>
      <c r="E82" s="46"/>
      <c r="F82" s="39"/>
      <c r="G82" s="40"/>
      <c r="H82" s="47"/>
      <c r="I82" s="42" t="str">
        <f t="shared" si="16"/>
        <v/>
      </c>
      <c r="J82" s="43"/>
      <c r="K82" s="44"/>
      <c r="L82" s="43"/>
      <c r="M82" s="44"/>
      <c r="N82" s="45" t="str">
        <f t="shared" si="29"/>
        <v/>
      </c>
      <c r="O82" s="79" t="e">
        <f>IF(AND(SMALL($P$7:$P$106,ROUNDUP('第四面（別紙）集計'!$E$5/2,0))=MAX($P$7:$P$106),ISNUMBER($N82),$P82=MAX($P$7:$P$106)),"代表&amp;最大",IF($P82=SMALL($P$7:$P$106,ROUNDUP('第四面（別紙）集計'!$E$5/2,0)),"代表",IF($P82=MAX($P$7:$P$106),"最大","")))</f>
        <v>#NUM!</v>
      </c>
      <c r="P82" s="23" t="str">
        <f t="shared" si="17"/>
        <v/>
      </c>
      <c r="Q82" s="24" t="e">
        <f t="shared" si="18"/>
        <v>#NUM!</v>
      </c>
      <c r="R82" s="24" t="e">
        <f t="shared" si="19"/>
        <v>#NUM!</v>
      </c>
      <c r="S82" s="24" t="e">
        <f t="shared" si="20"/>
        <v>#NUM!</v>
      </c>
      <c r="T82" s="24" t="e">
        <f t="shared" si="21"/>
        <v>#NUM!</v>
      </c>
      <c r="U82" s="24" t="e">
        <f t="shared" si="22"/>
        <v>#NUM!</v>
      </c>
      <c r="V82" s="24" t="e">
        <f t="shared" si="23"/>
        <v>#NUM!</v>
      </c>
      <c r="W82" s="24" t="e">
        <f t="shared" si="24"/>
        <v>#NUM!</v>
      </c>
      <c r="X82" s="24" t="e">
        <f t="shared" si="25"/>
        <v>#NUM!</v>
      </c>
      <c r="Y82" s="24" t="e">
        <f t="shared" si="26"/>
        <v>#NUM!</v>
      </c>
      <c r="Z82" s="24" t="e">
        <f t="shared" si="27"/>
        <v>#NUM!</v>
      </c>
      <c r="AA82" s="24" t="str">
        <f t="shared" si="28"/>
        <v/>
      </c>
      <c r="AD82" s="14" t="str">
        <f>IF(OR(G82=""),"",IF(G82&lt;=基準値!M$2=TRUE,"○","×"))</f>
        <v/>
      </c>
      <c r="AE82" s="14" t="str">
        <f>IF(OR(H82=""),"",IF(H82&lt;=基準値!N$2=TRUE,"○","×"))</f>
        <v/>
      </c>
    </row>
    <row r="83" spans="2:31" ht="16.5" customHeight="1" x14ac:dyDescent="0.15">
      <c r="B83" s="98">
        <v>77</v>
      </c>
      <c r="C83" s="38"/>
      <c r="D83" s="46"/>
      <c r="E83" s="46"/>
      <c r="F83" s="39"/>
      <c r="G83" s="40"/>
      <c r="H83" s="47"/>
      <c r="I83" s="42" t="str">
        <f t="shared" si="16"/>
        <v/>
      </c>
      <c r="J83" s="43"/>
      <c r="K83" s="44"/>
      <c r="L83" s="43"/>
      <c r="M83" s="44"/>
      <c r="N83" s="45" t="str">
        <f t="shared" si="29"/>
        <v/>
      </c>
      <c r="O83" s="79" t="e">
        <f>IF(AND(SMALL($P$7:$P$106,ROUNDUP('第四面（別紙）集計'!$E$5/2,0))=MAX($P$7:$P$106),ISNUMBER($N83),$P83=MAX($P$7:$P$106)),"代表&amp;最大",IF($P83=SMALL($P$7:$P$106,ROUNDUP('第四面（別紙）集計'!$E$5/2,0)),"代表",IF($P83=MAX($P$7:$P$106),"最大","")))</f>
        <v>#NUM!</v>
      </c>
      <c r="P83" s="23" t="str">
        <f t="shared" si="17"/>
        <v/>
      </c>
      <c r="Q83" s="24" t="e">
        <f t="shared" si="18"/>
        <v>#NUM!</v>
      </c>
      <c r="R83" s="24" t="e">
        <f t="shared" si="19"/>
        <v>#NUM!</v>
      </c>
      <c r="S83" s="24" t="e">
        <f t="shared" si="20"/>
        <v>#NUM!</v>
      </c>
      <c r="T83" s="24" t="e">
        <f t="shared" si="21"/>
        <v>#NUM!</v>
      </c>
      <c r="U83" s="24" t="e">
        <f t="shared" si="22"/>
        <v>#NUM!</v>
      </c>
      <c r="V83" s="24" t="e">
        <f t="shared" si="23"/>
        <v>#NUM!</v>
      </c>
      <c r="W83" s="24" t="e">
        <f t="shared" si="24"/>
        <v>#NUM!</v>
      </c>
      <c r="X83" s="24" t="e">
        <f t="shared" si="25"/>
        <v>#NUM!</v>
      </c>
      <c r="Y83" s="24" t="e">
        <f t="shared" si="26"/>
        <v>#NUM!</v>
      </c>
      <c r="Z83" s="24" t="e">
        <f t="shared" si="27"/>
        <v>#NUM!</v>
      </c>
      <c r="AA83" s="24" t="str">
        <f t="shared" si="28"/>
        <v/>
      </c>
      <c r="AD83" s="14" t="str">
        <f>IF(OR(G83=""),"",IF(G83&lt;=基準値!M$2=TRUE,"○","×"))</f>
        <v/>
      </c>
      <c r="AE83" s="14" t="str">
        <f>IF(OR(H83=""),"",IF(H83&lt;=基準値!N$2=TRUE,"○","×"))</f>
        <v/>
      </c>
    </row>
    <row r="84" spans="2:31" ht="16.5" customHeight="1" x14ac:dyDescent="0.15">
      <c r="B84" s="98">
        <v>78</v>
      </c>
      <c r="C84" s="38"/>
      <c r="D84" s="46"/>
      <c r="E84" s="46"/>
      <c r="F84" s="39"/>
      <c r="G84" s="40"/>
      <c r="H84" s="47"/>
      <c r="I84" s="42" t="str">
        <f t="shared" si="16"/>
        <v/>
      </c>
      <c r="J84" s="43"/>
      <c r="K84" s="44"/>
      <c r="L84" s="43"/>
      <c r="M84" s="44"/>
      <c r="N84" s="45" t="str">
        <f t="shared" si="29"/>
        <v/>
      </c>
      <c r="O84" s="79" t="e">
        <f>IF(AND(SMALL($P$7:$P$106,ROUNDUP('第四面（別紙）集計'!$E$5/2,0))=MAX($P$7:$P$106),ISNUMBER($N84),$P84=MAX($P$7:$P$106)),"代表&amp;最大",IF($P84=SMALL($P$7:$P$106,ROUNDUP('第四面（別紙）集計'!$E$5/2,0)),"代表",IF($P84=MAX($P$7:$P$106),"最大","")))</f>
        <v>#NUM!</v>
      </c>
      <c r="P84" s="23" t="str">
        <f t="shared" si="17"/>
        <v/>
      </c>
      <c r="Q84" s="24" t="e">
        <f t="shared" si="18"/>
        <v>#NUM!</v>
      </c>
      <c r="R84" s="24" t="e">
        <f t="shared" si="19"/>
        <v>#NUM!</v>
      </c>
      <c r="S84" s="24" t="e">
        <f t="shared" si="20"/>
        <v>#NUM!</v>
      </c>
      <c r="T84" s="24" t="e">
        <f t="shared" si="21"/>
        <v>#NUM!</v>
      </c>
      <c r="U84" s="24" t="e">
        <f t="shared" si="22"/>
        <v>#NUM!</v>
      </c>
      <c r="V84" s="24" t="e">
        <f t="shared" si="23"/>
        <v>#NUM!</v>
      </c>
      <c r="W84" s="24" t="e">
        <f t="shared" si="24"/>
        <v>#NUM!</v>
      </c>
      <c r="X84" s="24" t="e">
        <f t="shared" si="25"/>
        <v>#NUM!</v>
      </c>
      <c r="Y84" s="24" t="e">
        <f t="shared" si="26"/>
        <v>#NUM!</v>
      </c>
      <c r="Z84" s="24" t="e">
        <f t="shared" si="27"/>
        <v>#NUM!</v>
      </c>
      <c r="AA84" s="24" t="str">
        <f t="shared" si="28"/>
        <v/>
      </c>
      <c r="AD84" s="14" t="str">
        <f>IF(OR(G84=""),"",IF(G84&lt;=基準値!M$2=TRUE,"○","×"))</f>
        <v/>
      </c>
      <c r="AE84" s="14" t="str">
        <f>IF(OR(H84=""),"",IF(H84&lt;=基準値!N$2=TRUE,"○","×"))</f>
        <v/>
      </c>
    </row>
    <row r="85" spans="2:31" ht="16.5" customHeight="1" x14ac:dyDescent="0.15">
      <c r="B85" s="98">
        <v>79</v>
      </c>
      <c r="C85" s="38"/>
      <c r="D85" s="46"/>
      <c r="E85" s="46"/>
      <c r="F85" s="39"/>
      <c r="G85" s="40"/>
      <c r="H85" s="41"/>
      <c r="I85" s="42" t="str">
        <f t="shared" si="16"/>
        <v/>
      </c>
      <c r="J85" s="43"/>
      <c r="K85" s="44"/>
      <c r="L85" s="43"/>
      <c r="M85" s="44"/>
      <c r="N85" s="45" t="str">
        <f t="shared" si="29"/>
        <v/>
      </c>
      <c r="O85" s="79" t="e">
        <f>IF(AND(SMALL($P$7:$P$106,ROUNDUP('第四面（別紙）集計'!$E$5/2,0))=MAX($P$7:$P$106),ISNUMBER($N85),$P85=MAX($P$7:$P$106)),"代表&amp;最大",IF($P85=SMALL($P$7:$P$106,ROUNDUP('第四面（別紙）集計'!$E$5/2,0)),"代表",IF($P85=MAX($P$7:$P$106),"最大","")))</f>
        <v>#NUM!</v>
      </c>
      <c r="P85" s="23" t="str">
        <f t="shared" si="17"/>
        <v/>
      </c>
      <c r="Q85" s="24" t="e">
        <f t="shared" si="18"/>
        <v>#NUM!</v>
      </c>
      <c r="R85" s="24" t="e">
        <f t="shared" si="19"/>
        <v>#NUM!</v>
      </c>
      <c r="S85" s="24" t="e">
        <f t="shared" si="20"/>
        <v>#NUM!</v>
      </c>
      <c r="T85" s="24" t="e">
        <f t="shared" si="21"/>
        <v>#NUM!</v>
      </c>
      <c r="U85" s="24" t="e">
        <f t="shared" si="22"/>
        <v>#NUM!</v>
      </c>
      <c r="V85" s="24" t="e">
        <f t="shared" si="23"/>
        <v>#NUM!</v>
      </c>
      <c r="W85" s="24" t="e">
        <f t="shared" si="24"/>
        <v>#NUM!</v>
      </c>
      <c r="X85" s="24" t="e">
        <f t="shared" si="25"/>
        <v>#NUM!</v>
      </c>
      <c r="Y85" s="24" t="e">
        <f t="shared" si="26"/>
        <v>#NUM!</v>
      </c>
      <c r="Z85" s="24" t="e">
        <f t="shared" si="27"/>
        <v>#NUM!</v>
      </c>
      <c r="AA85" s="24" t="str">
        <f t="shared" si="28"/>
        <v/>
      </c>
      <c r="AD85" s="14" t="str">
        <f>IF(OR(G85=""),"",IF(G85&lt;=基準値!M$2=TRUE,"○","×"))</f>
        <v/>
      </c>
      <c r="AE85" s="14" t="str">
        <f>IF(OR(H85=""),"",IF(H85&lt;=基準値!N$2=TRUE,"○","×"))</f>
        <v/>
      </c>
    </row>
    <row r="86" spans="2:31" ht="16.5" customHeight="1" x14ac:dyDescent="0.15">
      <c r="B86" s="98">
        <v>80</v>
      </c>
      <c r="C86" s="38"/>
      <c r="D86" s="46"/>
      <c r="E86" s="46"/>
      <c r="F86" s="39"/>
      <c r="G86" s="40"/>
      <c r="H86" s="47"/>
      <c r="I86" s="42" t="str">
        <f t="shared" si="16"/>
        <v/>
      </c>
      <c r="J86" s="43"/>
      <c r="K86" s="44"/>
      <c r="L86" s="43"/>
      <c r="M86" s="44"/>
      <c r="N86" s="45" t="str">
        <f t="shared" si="29"/>
        <v/>
      </c>
      <c r="O86" s="79" t="e">
        <f>IF(AND(SMALL($P$7:$P$106,ROUNDUP('第四面（別紙）集計'!$E$5/2,0))=MAX($P$7:$P$106),ISNUMBER($N86),$P86=MAX($P$7:$P$106)),"代表&amp;最大",IF($P86=SMALL($P$7:$P$106,ROUNDUP('第四面（別紙）集計'!$E$5/2,0)),"代表",IF($P86=MAX($P$7:$P$106),"最大","")))</f>
        <v>#NUM!</v>
      </c>
      <c r="P86" s="23" t="str">
        <f t="shared" si="17"/>
        <v/>
      </c>
      <c r="Q86" s="24" t="e">
        <f t="shared" si="18"/>
        <v>#NUM!</v>
      </c>
      <c r="R86" s="24" t="e">
        <f t="shared" si="19"/>
        <v>#NUM!</v>
      </c>
      <c r="S86" s="24" t="e">
        <f t="shared" si="20"/>
        <v>#NUM!</v>
      </c>
      <c r="T86" s="24" t="e">
        <f t="shared" si="21"/>
        <v>#NUM!</v>
      </c>
      <c r="U86" s="24" t="e">
        <f t="shared" si="22"/>
        <v>#NUM!</v>
      </c>
      <c r="V86" s="24" t="e">
        <f t="shared" si="23"/>
        <v>#NUM!</v>
      </c>
      <c r="W86" s="24" t="e">
        <f t="shared" si="24"/>
        <v>#NUM!</v>
      </c>
      <c r="X86" s="24" t="e">
        <f t="shared" si="25"/>
        <v>#NUM!</v>
      </c>
      <c r="Y86" s="24" t="e">
        <f t="shared" si="26"/>
        <v>#NUM!</v>
      </c>
      <c r="Z86" s="24" t="e">
        <f t="shared" si="27"/>
        <v>#NUM!</v>
      </c>
      <c r="AA86" s="24" t="str">
        <f t="shared" si="28"/>
        <v/>
      </c>
      <c r="AD86" s="14" t="str">
        <f>IF(OR(G86=""),"",IF(G86&lt;=基準値!M$2=TRUE,"○","×"))</f>
        <v/>
      </c>
      <c r="AE86" s="14" t="str">
        <f>IF(OR(H86=""),"",IF(H86&lt;=基準値!N$2=TRUE,"○","×"))</f>
        <v/>
      </c>
    </row>
    <row r="87" spans="2:31" ht="16.5" customHeight="1" x14ac:dyDescent="0.15">
      <c r="B87" s="98">
        <v>81</v>
      </c>
      <c r="C87" s="38"/>
      <c r="D87" s="46"/>
      <c r="E87" s="46"/>
      <c r="F87" s="39"/>
      <c r="G87" s="40"/>
      <c r="H87" s="47"/>
      <c r="I87" s="42" t="str">
        <f t="shared" si="16"/>
        <v/>
      </c>
      <c r="J87" s="43"/>
      <c r="K87" s="44"/>
      <c r="L87" s="43"/>
      <c r="M87" s="44"/>
      <c r="N87" s="45" t="str">
        <f t="shared" si="29"/>
        <v/>
      </c>
      <c r="O87" s="79" t="e">
        <f>IF(AND(SMALL($P$7:$P$106,ROUNDUP('第四面（別紙）集計'!$E$5/2,0))=MAX($P$7:$P$106),ISNUMBER($N87),$P87=MAX($P$7:$P$106)),"代表&amp;最大",IF($P87=SMALL($P$7:$P$106,ROUNDUP('第四面（別紙）集計'!$E$5/2,0)),"代表",IF($P87=MAX($P$7:$P$106),"最大","")))</f>
        <v>#NUM!</v>
      </c>
      <c r="P87" s="23" t="str">
        <f t="shared" si="17"/>
        <v/>
      </c>
      <c r="Q87" s="24" t="e">
        <f t="shared" si="18"/>
        <v>#NUM!</v>
      </c>
      <c r="R87" s="24" t="e">
        <f t="shared" si="19"/>
        <v>#NUM!</v>
      </c>
      <c r="S87" s="24" t="e">
        <f t="shared" si="20"/>
        <v>#NUM!</v>
      </c>
      <c r="T87" s="24" t="e">
        <f t="shared" si="21"/>
        <v>#NUM!</v>
      </c>
      <c r="U87" s="24" t="e">
        <f t="shared" si="22"/>
        <v>#NUM!</v>
      </c>
      <c r="V87" s="24" t="e">
        <f t="shared" si="23"/>
        <v>#NUM!</v>
      </c>
      <c r="W87" s="24" t="e">
        <f t="shared" si="24"/>
        <v>#NUM!</v>
      </c>
      <c r="X87" s="24" t="e">
        <f t="shared" si="25"/>
        <v>#NUM!</v>
      </c>
      <c r="Y87" s="24" t="e">
        <f t="shared" si="26"/>
        <v>#NUM!</v>
      </c>
      <c r="Z87" s="24" t="e">
        <f t="shared" si="27"/>
        <v>#NUM!</v>
      </c>
      <c r="AA87" s="24" t="str">
        <f t="shared" si="28"/>
        <v/>
      </c>
      <c r="AD87" s="14" t="str">
        <f>IF(OR(G87=""),"",IF(G87&lt;=基準値!M$2=TRUE,"○","×"))</f>
        <v/>
      </c>
      <c r="AE87" s="14" t="str">
        <f>IF(OR(H87=""),"",IF(H87&lt;=基準値!N$2=TRUE,"○","×"))</f>
        <v/>
      </c>
    </row>
    <row r="88" spans="2:31" ht="16.5" customHeight="1" x14ac:dyDescent="0.15">
      <c r="B88" s="97">
        <v>82</v>
      </c>
      <c r="C88" s="38"/>
      <c r="D88" s="37"/>
      <c r="E88" s="37"/>
      <c r="F88" s="39"/>
      <c r="G88" s="40"/>
      <c r="H88" s="41"/>
      <c r="I88" s="42" t="str">
        <f t="shared" si="16"/>
        <v/>
      </c>
      <c r="J88" s="43"/>
      <c r="K88" s="44"/>
      <c r="L88" s="43"/>
      <c r="M88" s="44"/>
      <c r="N88" s="45" t="str">
        <f t="shared" si="29"/>
        <v/>
      </c>
      <c r="O88" s="79" t="e">
        <f>IF(AND(SMALL($P$7:$P$106,ROUNDUP('第四面（別紙）集計'!$E$5/2,0))=MAX($P$7:$P$106),ISNUMBER($N88),$P88=MAX($P$7:$P$106)),"代表&amp;最大",IF($P88=SMALL($P$7:$P$106,ROUNDUP('第四面（別紙）集計'!$E$5/2,0)),"代表",IF($P88=MAX($P$7:$P$106),"最大","")))</f>
        <v>#NUM!</v>
      </c>
      <c r="P88" s="23" t="str">
        <f t="shared" si="17"/>
        <v/>
      </c>
      <c r="Q88" s="24" t="e">
        <f t="shared" si="18"/>
        <v>#NUM!</v>
      </c>
      <c r="R88" s="24" t="e">
        <f t="shared" si="19"/>
        <v>#NUM!</v>
      </c>
      <c r="S88" s="24" t="e">
        <f t="shared" si="20"/>
        <v>#NUM!</v>
      </c>
      <c r="T88" s="24" t="e">
        <f t="shared" si="21"/>
        <v>#NUM!</v>
      </c>
      <c r="U88" s="24" t="e">
        <f t="shared" si="22"/>
        <v>#NUM!</v>
      </c>
      <c r="V88" s="24" t="e">
        <f t="shared" si="23"/>
        <v>#NUM!</v>
      </c>
      <c r="W88" s="24" t="e">
        <f t="shared" si="24"/>
        <v>#NUM!</v>
      </c>
      <c r="X88" s="24" t="e">
        <f t="shared" si="25"/>
        <v>#NUM!</v>
      </c>
      <c r="Y88" s="24" t="e">
        <f t="shared" si="26"/>
        <v>#NUM!</v>
      </c>
      <c r="Z88" s="24" t="e">
        <f t="shared" si="27"/>
        <v>#NUM!</v>
      </c>
      <c r="AA88" s="24" t="str">
        <f t="shared" si="28"/>
        <v/>
      </c>
      <c r="AD88" s="14" t="str">
        <f>IF(OR(G88=""),"",IF(G88&lt;=基準値!M$2=TRUE,"○","×"))</f>
        <v/>
      </c>
      <c r="AE88" s="14" t="str">
        <f>IF(OR(H88=""),"",IF(H88&lt;=基準値!N$2=TRUE,"○","×"))</f>
        <v/>
      </c>
    </row>
    <row r="89" spans="2:31" ht="16.5" customHeight="1" x14ac:dyDescent="0.15">
      <c r="B89" s="98">
        <v>83</v>
      </c>
      <c r="C89" s="38"/>
      <c r="D89" s="46"/>
      <c r="E89" s="46"/>
      <c r="F89" s="39"/>
      <c r="G89" s="40"/>
      <c r="H89" s="47"/>
      <c r="I89" s="42" t="str">
        <f t="shared" si="16"/>
        <v/>
      </c>
      <c r="J89" s="43"/>
      <c r="K89" s="44"/>
      <c r="L89" s="43"/>
      <c r="M89" s="44"/>
      <c r="N89" s="45" t="str">
        <f t="shared" si="29"/>
        <v/>
      </c>
      <c r="O89" s="79" t="e">
        <f>IF(AND(SMALL($P$7:$P$106,ROUNDUP('第四面（別紙）集計'!$E$5/2,0))=MAX($P$7:$P$106),ISNUMBER($N89),$P89=MAX($P$7:$P$106)),"代表&amp;最大",IF($P89=SMALL($P$7:$P$106,ROUNDUP('第四面（別紙）集計'!$E$5/2,0)),"代表",IF($P89=MAX($P$7:$P$106),"最大","")))</f>
        <v>#NUM!</v>
      </c>
      <c r="P89" s="23" t="str">
        <f t="shared" si="17"/>
        <v/>
      </c>
      <c r="Q89" s="24" t="e">
        <f t="shared" si="18"/>
        <v>#NUM!</v>
      </c>
      <c r="R89" s="24" t="e">
        <f t="shared" si="19"/>
        <v>#NUM!</v>
      </c>
      <c r="S89" s="24" t="e">
        <f t="shared" si="20"/>
        <v>#NUM!</v>
      </c>
      <c r="T89" s="24" t="e">
        <f t="shared" si="21"/>
        <v>#NUM!</v>
      </c>
      <c r="U89" s="24" t="e">
        <f t="shared" si="22"/>
        <v>#NUM!</v>
      </c>
      <c r="V89" s="24" t="e">
        <f t="shared" si="23"/>
        <v>#NUM!</v>
      </c>
      <c r="W89" s="24" t="e">
        <f t="shared" si="24"/>
        <v>#NUM!</v>
      </c>
      <c r="X89" s="24" t="e">
        <f t="shared" si="25"/>
        <v>#NUM!</v>
      </c>
      <c r="Y89" s="24" t="e">
        <f t="shared" si="26"/>
        <v>#NUM!</v>
      </c>
      <c r="Z89" s="24" t="e">
        <f t="shared" si="27"/>
        <v>#NUM!</v>
      </c>
      <c r="AA89" s="24" t="str">
        <f t="shared" si="28"/>
        <v/>
      </c>
      <c r="AD89" s="14" t="str">
        <f>IF(OR(G89=""),"",IF(G89&lt;=基準値!M$2=TRUE,"○","×"))</f>
        <v/>
      </c>
      <c r="AE89" s="14" t="str">
        <f>IF(OR(H89=""),"",IF(H89&lt;=基準値!N$2=TRUE,"○","×"))</f>
        <v/>
      </c>
    </row>
    <row r="90" spans="2:31" ht="16.5" customHeight="1" x14ac:dyDescent="0.15">
      <c r="B90" s="98">
        <v>84</v>
      </c>
      <c r="C90" s="38"/>
      <c r="D90" s="46"/>
      <c r="E90" s="46"/>
      <c r="F90" s="39"/>
      <c r="G90" s="40"/>
      <c r="H90" s="47"/>
      <c r="I90" s="42" t="str">
        <f t="shared" si="16"/>
        <v/>
      </c>
      <c r="J90" s="43"/>
      <c r="K90" s="44"/>
      <c r="L90" s="43"/>
      <c r="M90" s="44"/>
      <c r="N90" s="45" t="str">
        <f t="shared" si="29"/>
        <v/>
      </c>
      <c r="O90" s="79" t="e">
        <f>IF(AND(SMALL($P$7:$P$106,ROUNDUP('第四面（別紙）集計'!$E$5/2,0))=MAX($P$7:$P$106),ISNUMBER($N90),$P90=MAX($P$7:$P$106)),"代表&amp;最大",IF($P90=SMALL($P$7:$P$106,ROUNDUP('第四面（別紙）集計'!$E$5/2,0)),"代表",IF($P90=MAX($P$7:$P$106),"最大","")))</f>
        <v>#NUM!</v>
      </c>
      <c r="P90" s="23" t="str">
        <f t="shared" si="17"/>
        <v/>
      </c>
      <c r="Q90" s="24" t="e">
        <f t="shared" si="18"/>
        <v>#NUM!</v>
      </c>
      <c r="R90" s="24" t="e">
        <f t="shared" si="19"/>
        <v>#NUM!</v>
      </c>
      <c r="S90" s="24" t="e">
        <f t="shared" si="20"/>
        <v>#NUM!</v>
      </c>
      <c r="T90" s="24" t="e">
        <f t="shared" si="21"/>
        <v>#NUM!</v>
      </c>
      <c r="U90" s="24" t="e">
        <f t="shared" si="22"/>
        <v>#NUM!</v>
      </c>
      <c r="V90" s="24" t="e">
        <f t="shared" si="23"/>
        <v>#NUM!</v>
      </c>
      <c r="W90" s="24" t="e">
        <f t="shared" si="24"/>
        <v>#NUM!</v>
      </c>
      <c r="X90" s="24" t="e">
        <f t="shared" si="25"/>
        <v>#NUM!</v>
      </c>
      <c r="Y90" s="24" t="e">
        <f t="shared" si="26"/>
        <v>#NUM!</v>
      </c>
      <c r="Z90" s="24" t="e">
        <f t="shared" si="27"/>
        <v>#NUM!</v>
      </c>
      <c r="AA90" s="24" t="str">
        <f t="shared" si="28"/>
        <v/>
      </c>
      <c r="AD90" s="14" t="str">
        <f>IF(OR(G90=""),"",IF(G90&lt;=基準値!M$2=TRUE,"○","×"))</f>
        <v/>
      </c>
      <c r="AE90" s="14" t="str">
        <f>IF(OR(H90=""),"",IF(H90&lt;=基準値!N$2=TRUE,"○","×"))</f>
        <v/>
      </c>
    </row>
    <row r="91" spans="2:31" ht="16.5" customHeight="1" x14ac:dyDescent="0.15">
      <c r="B91" s="98">
        <v>85</v>
      </c>
      <c r="C91" s="38"/>
      <c r="D91" s="46"/>
      <c r="E91" s="46"/>
      <c r="F91" s="39"/>
      <c r="G91" s="40"/>
      <c r="H91" s="47"/>
      <c r="I91" s="42" t="str">
        <f t="shared" si="16"/>
        <v/>
      </c>
      <c r="J91" s="43"/>
      <c r="K91" s="44"/>
      <c r="L91" s="43"/>
      <c r="M91" s="44"/>
      <c r="N91" s="45" t="str">
        <f t="shared" si="29"/>
        <v/>
      </c>
      <c r="O91" s="79" t="e">
        <f>IF(AND(SMALL($P$7:$P$106,ROUNDUP('第四面（別紙）集計'!$E$5/2,0))=MAX($P$7:$P$106),ISNUMBER($N91),$P91=MAX($P$7:$P$106)),"代表&amp;最大",IF($P91=SMALL($P$7:$P$106,ROUNDUP('第四面（別紙）集計'!$E$5/2,0)),"代表",IF($P91=MAX($P$7:$P$106),"最大","")))</f>
        <v>#NUM!</v>
      </c>
      <c r="P91" s="23" t="str">
        <f t="shared" si="17"/>
        <v/>
      </c>
      <c r="Q91" s="24" t="e">
        <f t="shared" si="18"/>
        <v>#NUM!</v>
      </c>
      <c r="R91" s="24" t="e">
        <f t="shared" si="19"/>
        <v>#NUM!</v>
      </c>
      <c r="S91" s="24" t="e">
        <f t="shared" si="20"/>
        <v>#NUM!</v>
      </c>
      <c r="T91" s="24" t="e">
        <f t="shared" si="21"/>
        <v>#NUM!</v>
      </c>
      <c r="U91" s="24" t="e">
        <f t="shared" si="22"/>
        <v>#NUM!</v>
      </c>
      <c r="V91" s="24" t="e">
        <f t="shared" si="23"/>
        <v>#NUM!</v>
      </c>
      <c r="W91" s="24" t="e">
        <f t="shared" si="24"/>
        <v>#NUM!</v>
      </c>
      <c r="X91" s="24" t="e">
        <f t="shared" si="25"/>
        <v>#NUM!</v>
      </c>
      <c r="Y91" s="24" t="e">
        <f t="shared" si="26"/>
        <v>#NUM!</v>
      </c>
      <c r="Z91" s="24" t="e">
        <f t="shared" si="27"/>
        <v>#NUM!</v>
      </c>
      <c r="AA91" s="24" t="str">
        <f t="shared" si="28"/>
        <v/>
      </c>
      <c r="AD91" s="14" t="str">
        <f>IF(OR(G91=""),"",IF(G91&lt;=基準値!M$2=TRUE,"○","×"))</f>
        <v/>
      </c>
      <c r="AE91" s="14" t="str">
        <f>IF(OR(H91=""),"",IF(H91&lt;=基準値!N$2=TRUE,"○","×"))</f>
        <v/>
      </c>
    </row>
    <row r="92" spans="2:31" ht="16.5" customHeight="1" x14ac:dyDescent="0.15">
      <c r="B92" s="98">
        <v>86</v>
      </c>
      <c r="C92" s="38"/>
      <c r="D92" s="46"/>
      <c r="E92" s="46"/>
      <c r="F92" s="39"/>
      <c r="G92" s="40"/>
      <c r="H92" s="47"/>
      <c r="I92" s="42" t="str">
        <f t="shared" si="16"/>
        <v/>
      </c>
      <c r="J92" s="43"/>
      <c r="K92" s="44"/>
      <c r="L92" s="43"/>
      <c r="M92" s="44"/>
      <c r="N92" s="45" t="str">
        <f t="shared" si="29"/>
        <v/>
      </c>
      <c r="O92" s="79" t="e">
        <f>IF(AND(SMALL($P$7:$P$106,ROUNDUP('第四面（別紙）集計'!$E$5/2,0))=MAX($P$7:$P$106),ISNUMBER($N92),$P92=MAX($P$7:$P$106)),"代表&amp;最大",IF($P92=SMALL($P$7:$P$106,ROUNDUP('第四面（別紙）集計'!$E$5/2,0)),"代表",IF($P92=MAX($P$7:$P$106),"最大","")))</f>
        <v>#NUM!</v>
      </c>
      <c r="P92" s="23" t="str">
        <f t="shared" si="17"/>
        <v/>
      </c>
      <c r="Q92" s="24" t="e">
        <f t="shared" si="18"/>
        <v>#NUM!</v>
      </c>
      <c r="R92" s="24" t="e">
        <f t="shared" si="19"/>
        <v>#NUM!</v>
      </c>
      <c r="S92" s="24" t="e">
        <f t="shared" si="20"/>
        <v>#NUM!</v>
      </c>
      <c r="T92" s="24" t="e">
        <f t="shared" si="21"/>
        <v>#NUM!</v>
      </c>
      <c r="U92" s="24" t="e">
        <f t="shared" si="22"/>
        <v>#NUM!</v>
      </c>
      <c r="V92" s="24" t="e">
        <f t="shared" si="23"/>
        <v>#NUM!</v>
      </c>
      <c r="W92" s="24" t="e">
        <f t="shared" si="24"/>
        <v>#NUM!</v>
      </c>
      <c r="X92" s="24" t="e">
        <f t="shared" si="25"/>
        <v>#NUM!</v>
      </c>
      <c r="Y92" s="24" t="e">
        <f t="shared" si="26"/>
        <v>#NUM!</v>
      </c>
      <c r="Z92" s="24" t="e">
        <f t="shared" si="27"/>
        <v>#NUM!</v>
      </c>
      <c r="AA92" s="24" t="str">
        <f t="shared" si="28"/>
        <v/>
      </c>
      <c r="AD92" s="14" t="str">
        <f>IF(OR(G92=""),"",IF(G92&lt;=基準値!M$2=TRUE,"○","×"))</f>
        <v/>
      </c>
      <c r="AE92" s="14" t="str">
        <f>IF(OR(H92=""),"",IF(H92&lt;=基準値!N$2=TRUE,"○","×"))</f>
        <v/>
      </c>
    </row>
    <row r="93" spans="2:31" ht="16.5" customHeight="1" x14ac:dyDescent="0.15">
      <c r="B93" s="98">
        <v>87</v>
      </c>
      <c r="C93" s="38"/>
      <c r="D93" s="46"/>
      <c r="E93" s="46"/>
      <c r="F93" s="39"/>
      <c r="G93" s="40"/>
      <c r="H93" s="47"/>
      <c r="I93" s="42" t="str">
        <f t="shared" si="16"/>
        <v/>
      </c>
      <c r="J93" s="43"/>
      <c r="K93" s="44"/>
      <c r="L93" s="43"/>
      <c r="M93" s="44"/>
      <c r="N93" s="45" t="str">
        <f t="shared" si="29"/>
        <v/>
      </c>
      <c r="O93" s="79" t="e">
        <f>IF(AND(SMALL($P$7:$P$106,ROUNDUP('第四面（別紙）集計'!$E$5/2,0))=MAX($P$7:$P$106),ISNUMBER($N93),$P93=MAX($P$7:$P$106)),"代表&amp;最大",IF($P93=SMALL($P$7:$P$106,ROUNDUP('第四面（別紙）集計'!$E$5/2,0)),"代表",IF($P93=MAX($P$7:$P$106),"最大","")))</f>
        <v>#NUM!</v>
      </c>
      <c r="P93" s="23" t="str">
        <f t="shared" si="17"/>
        <v/>
      </c>
      <c r="Q93" s="24" t="e">
        <f t="shared" si="18"/>
        <v>#NUM!</v>
      </c>
      <c r="R93" s="24" t="e">
        <f t="shared" si="19"/>
        <v>#NUM!</v>
      </c>
      <c r="S93" s="24" t="e">
        <f t="shared" si="20"/>
        <v>#NUM!</v>
      </c>
      <c r="T93" s="24" t="e">
        <f t="shared" si="21"/>
        <v>#NUM!</v>
      </c>
      <c r="U93" s="24" t="e">
        <f t="shared" si="22"/>
        <v>#NUM!</v>
      </c>
      <c r="V93" s="24" t="e">
        <f t="shared" si="23"/>
        <v>#NUM!</v>
      </c>
      <c r="W93" s="24" t="e">
        <f t="shared" si="24"/>
        <v>#NUM!</v>
      </c>
      <c r="X93" s="24" t="e">
        <f t="shared" si="25"/>
        <v>#NUM!</v>
      </c>
      <c r="Y93" s="24" t="e">
        <f t="shared" si="26"/>
        <v>#NUM!</v>
      </c>
      <c r="Z93" s="24" t="e">
        <f t="shared" si="27"/>
        <v>#NUM!</v>
      </c>
      <c r="AA93" s="24" t="str">
        <f t="shared" si="28"/>
        <v/>
      </c>
      <c r="AD93" s="14" t="str">
        <f>IF(OR(G93=""),"",IF(G93&lt;=基準値!M$2=TRUE,"○","×"))</f>
        <v/>
      </c>
      <c r="AE93" s="14" t="str">
        <f>IF(OR(H93=""),"",IF(H93&lt;=基準値!N$2=TRUE,"○","×"))</f>
        <v/>
      </c>
    </row>
    <row r="94" spans="2:31" ht="16.5" customHeight="1" x14ac:dyDescent="0.15">
      <c r="B94" s="98">
        <v>88</v>
      </c>
      <c r="C94" s="38"/>
      <c r="D94" s="46"/>
      <c r="E94" s="46"/>
      <c r="F94" s="39"/>
      <c r="G94" s="40"/>
      <c r="H94" s="41"/>
      <c r="I94" s="42" t="str">
        <f t="shared" si="16"/>
        <v/>
      </c>
      <c r="J94" s="43"/>
      <c r="K94" s="44"/>
      <c r="L94" s="43"/>
      <c r="M94" s="44"/>
      <c r="N94" s="45" t="str">
        <f t="shared" si="29"/>
        <v/>
      </c>
      <c r="O94" s="79" t="e">
        <f>IF(AND(SMALL($P$7:$P$106,ROUNDUP('第四面（別紙）集計'!$E$5/2,0))=MAX($P$7:$P$106),ISNUMBER($N94),$P94=MAX($P$7:$P$106)),"代表&amp;最大",IF($P94=SMALL($P$7:$P$106,ROUNDUP('第四面（別紙）集計'!$E$5/2,0)),"代表",IF($P94=MAX($P$7:$P$106),"最大","")))</f>
        <v>#NUM!</v>
      </c>
      <c r="P94" s="23" t="str">
        <f t="shared" si="17"/>
        <v/>
      </c>
      <c r="Q94" s="24" t="e">
        <f t="shared" si="18"/>
        <v>#NUM!</v>
      </c>
      <c r="R94" s="24" t="e">
        <f t="shared" si="19"/>
        <v>#NUM!</v>
      </c>
      <c r="S94" s="24" t="e">
        <f t="shared" si="20"/>
        <v>#NUM!</v>
      </c>
      <c r="T94" s="24" t="e">
        <f t="shared" si="21"/>
        <v>#NUM!</v>
      </c>
      <c r="U94" s="24" t="e">
        <f t="shared" si="22"/>
        <v>#NUM!</v>
      </c>
      <c r="V94" s="24" t="e">
        <f t="shared" si="23"/>
        <v>#NUM!</v>
      </c>
      <c r="W94" s="24" t="e">
        <f t="shared" si="24"/>
        <v>#NUM!</v>
      </c>
      <c r="X94" s="24" t="e">
        <f t="shared" si="25"/>
        <v>#NUM!</v>
      </c>
      <c r="Y94" s="24" t="e">
        <f t="shared" si="26"/>
        <v>#NUM!</v>
      </c>
      <c r="Z94" s="24" t="e">
        <f t="shared" si="27"/>
        <v>#NUM!</v>
      </c>
      <c r="AA94" s="24" t="str">
        <f t="shared" si="28"/>
        <v/>
      </c>
      <c r="AD94" s="14" t="str">
        <f>IF(OR(G94=""),"",IF(G94&lt;=基準値!M$2=TRUE,"○","×"))</f>
        <v/>
      </c>
      <c r="AE94" s="14" t="str">
        <f>IF(OR(H94=""),"",IF(H94&lt;=基準値!N$2=TRUE,"○","×"))</f>
        <v/>
      </c>
    </row>
    <row r="95" spans="2:31" ht="16.5" customHeight="1" x14ac:dyDescent="0.15">
      <c r="B95" s="98">
        <v>89</v>
      </c>
      <c r="C95" s="38"/>
      <c r="D95" s="46"/>
      <c r="E95" s="46"/>
      <c r="F95" s="39"/>
      <c r="G95" s="40"/>
      <c r="H95" s="47"/>
      <c r="I95" s="42" t="str">
        <f t="shared" si="16"/>
        <v/>
      </c>
      <c r="J95" s="43"/>
      <c r="K95" s="44"/>
      <c r="L95" s="43"/>
      <c r="M95" s="44"/>
      <c r="N95" s="45" t="str">
        <f t="shared" si="29"/>
        <v/>
      </c>
      <c r="O95" s="79" t="e">
        <f>IF(AND(SMALL($P$7:$P$106,ROUNDUP('第四面（別紙）集計'!$E$5/2,0))=MAX($P$7:$P$106),ISNUMBER($N95),$P95=MAX($P$7:$P$106)),"代表&amp;最大",IF($P95=SMALL($P$7:$P$106,ROUNDUP('第四面（別紙）集計'!$E$5/2,0)),"代表",IF($P95=MAX($P$7:$P$106),"最大","")))</f>
        <v>#NUM!</v>
      </c>
      <c r="P95" s="23" t="str">
        <f t="shared" si="17"/>
        <v/>
      </c>
      <c r="Q95" s="24" t="e">
        <f t="shared" si="18"/>
        <v>#NUM!</v>
      </c>
      <c r="R95" s="24" t="e">
        <f t="shared" si="19"/>
        <v>#NUM!</v>
      </c>
      <c r="S95" s="24" t="e">
        <f t="shared" si="20"/>
        <v>#NUM!</v>
      </c>
      <c r="T95" s="24" t="e">
        <f t="shared" si="21"/>
        <v>#NUM!</v>
      </c>
      <c r="U95" s="24" t="e">
        <f t="shared" si="22"/>
        <v>#NUM!</v>
      </c>
      <c r="V95" s="24" t="e">
        <f t="shared" si="23"/>
        <v>#NUM!</v>
      </c>
      <c r="W95" s="24" t="e">
        <f t="shared" si="24"/>
        <v>#NUM!</v>
      </c>
      <c r="X95" s="24" t="e">
        <f t="shared" si="25"/>
        <v>#NUM!</v>
      </c>
      <c r="Y95" s="24" t="e">
        <f t="shared" si="26"/>
        <v>#NUM!</v>
      </c>
      <c r="Z95" s="24" t="e">
        <f t="shared" si="27"/>
        <v>#NUM!</v>
      </c>
      <c r="AA95" s="24" t="str">
        <f t="shared" si="28"/>
        <v/>
      </c>
      <c r="AD95" s="14" t="str">
        <f>IF(OR(G95=""),"",IF(G95&lt;=基準値!M$2=TRUE,"○","×"))</f>
        <v/>
      </c>
      <c r="AE95" s="14" t="str">
        <f>IF(OR(H95=""),"",IF(H95&lt;=基準値!N$2=TRUE,"○","×"))</f>
        <v/>
      </c>
    </row>
    <row r="96" spans="2:31" ht="16.5" customHeight="1" x14ac:dyDescent="0.15">
      <c r="B96" s="98">
        <v>90</v>
      </c>
      <c r="C96" s="38"/>
      <c r="D96" s="46"/>
      <c r="E96" s="46"/>
      <c r="F96" s="39"/>
      <c r="G96" s="40"/>
      <c r="H96" s="47"/>
      <c r="I96" s="42" t="str">
        <f t="shared" si="16"/>
        <v/>
      </c>
      <c r="J96" s="43"/>
      <c r="K96" s="44"/>
      <c r="L96" s="43"/>
      <c r="M96" s="44"/>
      <c r="N96" s="45" t="str">
        <f t="shared" si="29"/>
        <v/>
      </c>
      <c r="O96" s="79" t="e">
        <f>IF(AND(SMALL($P$7:$P$106,ROUNDUP('第四面（別紙）集計'!$E$5/2,0))=MAX($P$7:$P$106),ISNUMBER($N96),$P96=MAX($P$7:$P$106)),"代表&amp;最大",IF($P96=SMALL($P$7:$P$106,ROUNDUP('第四面（別紙）集計'!$E$5/2,0)),"代表",IF($P96=MAX($P$7:$P$106),"最大","")))</f>
        <v>#NUM!</v>
      </c>
      <c r="P96" s="23" t="str">
        <f t="shared" si="17"/>
        <v/>
      </c>
      <c r="Q96" s="24" t="e">
        <f t="shared" si="18"/>
        <v>#NUM!</v>
      </c>
      <c r="R96" s="24" t="e">
        <f t="shared" si="19"/>
        <v>#NUM!</v>
      </c>
      <c r="S96" s="24" t="e">
        <f t="shared" si="20"/>
        <v>#NUM!</v>
      </c>
      <c r="T96" s="24" t="e">
        <f t="shared" si="21"/>
        <v>#NUM!</v>
      </c>
      <c r="U96" s="24" t="e">
        <f t="shared" si="22"/>
        <v>#NUM!</v>
      </c>
      <c r="V96" s="24" t="e">
        <f t="shared" si="23"/>
        <v>#NUM!</v>
      </c>
      <c r="W96" s="24" t="e">
        <f t="shared" si="24"/>
        <v>#NUM!</v>
      </c>
      <c r="X96" s="24" t="e">
        <f t="shared" si="25"/>
        <v>#NUM!</v>
      </c>
      <c r="Y96" s="24" t="e">
        <f t="shared" si="26"/>
        <v>#NUM!</v>
      </c>
      <c r="Z96" s="24" t="e">
        <f t="shared" si="27"/>
        <v>#NUM!</v>
      </c>
      <c r="AA96" s="24" t="str">
        <f t="shared" si="28"/>
        <v/>
      </c>
      <c r="AD96" s="14" t="str">
        <f>IF(OR(G96=""),"",IF(G96&lt;=基準値!M$2=TRUE,"○","×"))</f>
        <v/>
      </c>
      <c r="AE96" s="14" t="str">
        <f>IF(OR(H96=""),"",IF(H96&lt;=基準値!N$2=TRUE,"○","×"))</f>
        <v/>
      </c>
    </row>
    <row r="97" spans="2:31" ht="16.5" customHeight="1" x14ac:dyDescent="0.15">
      <c r="B97" s="97">
        <v>91</v>
      </c>
      <c r="C97" s="38"/>
      <c r="D97" s="37"/>
      <c r="E97" s="37"/>
      <c r="F97" s="39"/>
      <c r="G97" s="40"/>
      <c r="H97" s="41"/>
      <c r="I97" s="42" t="str">
        <f t="shared" si="16"/>
        <v/>
      </c>
      <c r="J97" s="43"/>
      <c r="K97" s="44"/>
      <c r="L97" s="43"/>
      <c r="M97" s="44"/>
      <c r="N97" s="45" t="str">
        <f t="shared" si="29"/>
        <v/>
      </c>
      <c r="O97" s="79" t="e">
        <f>IF(AND(SMALL($P$7:$P$106,ROUNDUP('第四面（別紙）集計'!$E$5/2,0))=MAX($P$7:$P$106),ISNUMBER($N97),$P97=MAX($P$7:$P$106)),"代表&amp;最大",IF($P97=SMALL($P$7:$P$106,ROUNDUP('第四面（別紙）集計'!$E$5/2,0)),"代表",IF($P97=MAX($P$7:$P$106),"最大","")))</f>
        <v>#NUM!</v>
      </c>
      <c r="P97" s="23" t="str">
        <f t="shared" si="17"/>
        <v/>
      </c>
      <c r="Q97" s="24" t="e">
        <f t="shared" si="18"/>
        <v>#NUM!</v>
      </c>
      <c r="R97" s="24" t="e">
        <f t="shared" si="19"/>
        <v>#NUM!</v>
      </c>
      <c r="S97" s="24" t="e">
        <f t="shared" si="20"/>
        <v>#NUM!</v>
      </c>
      <c r="T97" s="24" t="e">
        <f t="shared" si="21"/>
        <v>#NUM!</v>
      </c>
      <c r="U97" s="24" t="e">
        <f t="shared" si="22"/>
        <v>#NUM!</v>
      </c>
      <c r="V97" s="24" t="e">
        <f t="shared" si="23"/>
        <v>#NUM!</v>
      </c>
      <c r="W97" s="24" t="e">
        <f t="shared" si="24"/>
        <v>#NUM!</v>
      </c>
      <c r="X97" s="24" t="e">
        <f t="shared" si="25"/>
        <v>#NUM!</v>
      </c>
      <c r="Y97" s="24" t="e">
        <f t="shared" si="26"/>
        <v>#NUM!</v>
      </c>
      <c r="Z97" s="24" t="e">
        <f t="shared" si="27"/>
        <v>#NUM!</v>
      </c>
      <c r="AA97" s="24" t="str">
        <f t="shared" si="28"/>
        <v/>
      </c>
      <c r="AD97" s="14" t="str">
        <f>IF(OR(G97=""),"",IF(G97&lt;=基準値!M$2=TRUE,"○","×"))</f>
        <v/>
      </c>
      <c r="AE97" s="14" t="str">
        <f>IF(OR(H97=""),"",IF(H97&lt;=基準値!N$2=TRUE,"○","×"))</f>
        <v/>
      </c>
    </row>
    <row r="98" spans="2:31" ht="16.5" customHeight="1" x14ac:dyDescent="0.15">
      <c r="B98" s="98">
        <v>92</v>
      </c>
      <c r="C98" s="38"/>
      <c r="D98" s="46"/>
      <c r="E98" s="46"/>
      <c r="F98" s="39"/>
      <c r="G98" s="40"/>
      <c r="H98" s="47"/>
      <c r="I98" s="42" t="str">
        <f t="shared" si="16"/>
        <v/>
      </c>
      <c r="J98" s="43"/>
      <c r="K98" s="44"/>
      <c r="L98" s="43"/>
      <c r="M98" s="44"/>
      <c r="N98" s="45" t="str">
        <f t="shared" si="29"/>
        <v/>
      </c>
      <c r="O98" s="79" t="e">
        <f>IF(AND(SMALL($P$7:$P$106,ROUNDUP('第四面（別紙）集計'!$E$5/2,0))=MAX($P$7:$P$106),ISNUMBER($N98),$P98=MAX($P$7:$P$106)),"代表&amp;最大",IF($P98=SMALL($P$7:$P$106,ROUNDUP('第四面（別紙）集計'!$E$5/2,0)),"代表",IF($P98=MAX($P$7:$P$106),"最大","")))</f>
        <v>#NUM!</v>
      </c>
      <c r="P98" s="23" t="str">
        <f t="shared" si="17"/>
        <v/>
      </c>
      <c r="Q98" s="24" t="e">
        <f t="shared" si="18"/>
        <v>#NUM!</v>
      </c>
      <c r="R98" s="24" t="e">
        <f t="shared" si="19"/>
        <v>#NUM!</v>
      </c>
      <c r="S98" s="24" t="e">
        <f t="shared" si="20"/>
        <v>#NUM!</v>
      </c>
      <c r="T98" s="24" t="e">
        <f t="shared" si="21"/>
        <v>#NUM!</v>
      </c>
      <c r="U98" s="24" t="e">
        <f t="shared" si="22"/>
        <v>#NUM!</v>
      </c>
      <c r="V98" s="24" t="e">
        <f t="shared" si="23"/>
        <v>#NUM!</v>
      </c>
      <c r="W98" s="24" t="e">
        <f t="shared" si="24"/>
        <v>#NUM!</v>
      </c>
      <c r="X98" s="24" t="e">
        <f t="shared" si="25"/>
        <v>#NUM!</v>
      </c>
      <c r="Y98" s="24" t="e">
        <f t="shared" si="26"/>
        <v>#NUM!</v>
      </c>
      <c r="Z98" s="24" t="e">
        <f t="shared" si="27"/>
        <v>#NUM!</v>
      </c>
      <c r="AA98" s="24" t="str">
        <f t="shared" si="28"/>
        <v/>
      </c>
      <c r="AD98" s="14" t="str">
        <f>IF(OR(G98=""),"",IF(G98&lt;=基準値!M$2=TRUE,"○","×"))</f>
        <v/>
      </c>
      <c r="AE98" s="14" t="str">
        <f>IF(OR(H98=""),"",IF(H98&lt;=基準値!N$2=TRUE,"○","×"))</f>
        <v/>
      </c>
    </row>
    <row r="99" spans="2:31" ht="16.5" customHeight="1" x14ac:dyDescent="0.15">
      <c r="B99" s="98">
        <v>93</v>
      </c>
      <c r="C99" s="38"/>
      <c r="D99" s="46"/>
      <c r="E99" s="46"/>
      <c r="F99" s="39"/>
      <c r="G99" s="40"/>
      <c r="H99" s="47"/>
      <c r="I99" s="42" t="str">
        <f t="shared" si="16"/>
        <v/>
      </c>
      <c r="J99" s="43"/>
      <c r="K99" s="44"/>
      <c r="L99" s="43"/>
      <c r="M99" s="44"/>
      <c r="N99" s="45" t="str">
        <f t="shared" si="29"/>
        <v/>
      </c>
      <c r="O99" s="79" t="e">
        <f>IF(AND(SMALL($P$7:$P$106,ROUNDUP('第四面（別紙）集計'!$E$5/2,0))=MAX($P$7:$P$106),ISNUMBER($N99),$P99=MAX($P$7:$P$106)),"代表&amp;最大",IF($P99=SMALL($P$7:$P$106,ROUNDUP('第四面（別紙）集計'!$E$5/2,0)),"代表",IF($P99=MAX($P$7:$P$106),"最大","")))</f>
        <v>#NUM!</v>
      </c>
      <c r="P99" s="23" t="str">
        <f t="shared" si="17"/>
        <v/>
      </c>
      <c r="Q99" s="24" t="e">
        <f t="shared" si="18"/>
        <v>#NUM!</v>
      </c>
      <c r="R99" s="24" t="e">
        <f t="shared" si="19"/>
        <v>#NUM!</v>
      </c>
      <c r="S99" s="24" t="e">
        <f t="shared" si="20"/>
        <v>#NUM!</v>
      </c>
      <c r="T99" s="24" t="e">
        <f t="shared" si="21"/>
        <v>#NUM!</v>
      </c>
      <c r="U99" s="24" t="e">
        <f t="shared" si="22"/>
        <v>#NUM!</v>
      </c>
      <c r="V99" s="24" t="e">
        <f t="shared" si="23"/>
        <v>#NUM!</v>
      </c>
      <c r="W99" s="24" t="e">
        <f t="shared" si="24"/>
        <v>#NUM!</v>
      </c>
      <c r="X99" s="24" t="e">
        <f t="shared" si="25"/>
        <v>#NUM!</v>
      </c>
      <c r="Y99" s="24" t="e">
        <f t="shared" si="26"/>
        <v>#NUM!</v>
      </c>
      <c r="Z99" s="24" t="e">
        <f t="shared" si="27"/>
        <v>#NUM!</v>
      </c>
      <c r="AA99" s="24" t="str">
        <f t="shared" si="28"/>
        <v/>
      </c>
      <c r="AD99" s="14" t="str">
        <f>IF(OR(G99=""),"",IF(G99&lt;=基準値!M$2=TRUE,"○","×"))</f>
        <v/>
      </c>
      <c r="AE99" s="14" t="str">
        <f>IF(OR(H99=""),"",IF(H99&lt;=基準値!N$2=TRUE,"○","×"))</f>
        <v/>
      </c>
    </row>
    <row r="100" spans="2:31" ht="16.5" customHeight="1" x14ac:dyDescent="0.15">
      <c r="B100" s="98">
        <v>94</v>
      </c>
      <c r="C100" s="38"/>
      <c r="D100" s="46"/>
      <c r="E100" s="46"/>
      <c r="F100" s="39"/>
      <c r="G100" s="40"/>
      <c r="H100" s="47"/>
      <c r="I100" s="42" t="str">
        <f t="shared" si="16"/>
        <v/>
      </c>
      <c r="J100" s="43"/>
      <c r="K100" s="44"/>
      <c r="L100" s="43"/>
      <c r="M100" s="44"/>
      <c r="N100" s="45" t="str">
        <f t="shared" si="29"/>
        <v/>
      </c>
      <c r="O100" s="79" t="e">
        <f>IF(AND(SMALL($P$7:$P$106,ROUNDUP('第四面（別紙）集計'!$E$5/2,0))=MAX($P$7:$P$106),ISNUMBER($N100),$P100=MAX($P$7:$P$106)),"代表&amp;最大",IF($P100=SMALL($P$7:$P$106,ROUNDUP('第四面（別紙）集計'!$E$5/2,0)),"代表",IF($P100=MAX($P$7:$P$106),"最大","")))</f>
        <v>#NUM!</v>
      </c>
      <c r="P100" s="23" t="str">
        <f t="shared" si="17"/>
        <v/>
      </c>
      <c r="Q100" s="24" t="e">
        <f t="shared" si="18"/>
        <v>#NUM!</v>
      </c>
      <c r="R100" s="24" t="e">
        <f t="shared" si="19"/>
        <v>#NUM!</v>
      </c>
      <c r="S100" s="24" t="e">
        <f t="shared" si="20"/>
        <v>#NUM!</v>
      </c>
      <c r="T100" s="24" t="e">
        <f t="shared" si="21"/>
        <v>#NUM!</v>
      </c>
      <c r="U100" s="24" t="e">
        <f t="shared" si="22"/>
        <v>#NUM!</v>
      </c>
      <c r="V100" s="24" t="e">
        <f t="shared" si="23"/>
        <v>#NUM!</v>
      </c>
      <c r="W100" s="24" t="e">
        <f t="shared" si="24"/>
        <v>#NUM!</v>
      </c>
      <c r="X100" s="24" t="e">
        <f t="shared" si="25"/>
        <v>#NUM!</v>
      </c>
      <c r="Y100" s="24" t="e">
        <f t="shared" si="26"/>
        <v>#NUM!</v>
      </c>
      <c r="Z100" s="24" t="e">
        <f t="shared" si="27"/>
        <v>#NUM!</v>
      </c>
      <c r="AA100" s="24" t="str">
        <f t="shared" si="28"/>
        <v/>
      </c>
      <c r="AD100" s="14" t="str">
        <f>IF(OR(G100=""),"",IF(G100&lt;=基準値!M$2=TRUE,"○","×"))</f>
        <v/>
      </c>
      <c r="AE100" s="14" t="str">
        <f>IF(OR(H100=""),"",IF(H100&lt;=基準値!N$2=TRUE,"○","×"))</f>
        <v/>
      </c>
    </row>
    <row r="101" spans="2:31" ht="16.5" customHeight="1" x14ac:dyDescent="0.15">
      <c r="B101" s="98">
        <v>95</v>
      </c>
      <c r="C101" s="38"/>
      <c r="D101" s="46"/>
      <c r="E101" s="46"/>
      <c r="F101" s="39"/>
      <c r="G101" s="40"/>
      <c r="H101" s="47"/>
      <c r="I101" s="42" t="str">
        <f t="shared" ref="I101:I106" si="30">IF(AD101="","",IF(AND(AD101="○",AE101="○"),"○","×"))</f>
        <v/>
      </c>
      <c r="J101" s="43"/>
      <c r="K101" s="44"/>
      <c r="L101" s="43"/>
      <c r="M101" s="44"/>
      <c r="N101" s="45" t="str">
        <f t="shared" si="29"/>
        <v/>
      </c>
      <c r="O101" s="79" t="e">
        <f>IF(AND(SMALL($P$7:$P$106,ROUNDUP('第四面（別紙）集計'!$E$5/2,0))=MAX($P$7:$P$106),ISNUMBER($N101),$P101=MAX($P$7:$P$106)),"代表&amp;最大",IF($P101=SMALL($P$7:$P$106,ROUNDUP('第四面（別紙）集計'!$E$5/2,0)),"代表",IF($P101=MAX($P$7:$P$106),"最大","")))</f>
        <v>#NUM!</v>
      </c>
      <c r="P101" s="23" t="str">
        <f t="shared" si="17"/>
        <v/>
      </c>
      <c r="Q101" s="24" t="e">
        <f t="shared" si="18"/>
        <v>#NUM!</v>
      </c>
      <c r="R101" s="24" t="e">
        <f t="shared" si="19"/>
        <v>#NUM!</v>
      </c>
      <c r="S101" s="24" t="e">
        <f t="shared" si="20"/>
        <v>#NUM!</v>
      </c>
      <c r="T101" s="24" t="e">
        <f t="shared" si="21"/>
        <v>#NUM!</v>
      </c>
      <c r="U101" s="24" t="e">
        <f t="shared" si="22"/>
        <v>#NUM!</v>
      </c>
      <c r="V101" s="24" t="e">
        <f t="shared" si="23"/>
        <v>#NUM!</v>
      </c>
      <c r="W101" s="24" t="e">
        <f t="shared" si="24"/>
        <v>#NUM!</v>
      </c>
      <c r="X101" s="24" t="e">
        <f t="shared" si="25"/>
        <v>#NUM!</v>
      </c>
      <c r="Y101" s="24" t="e">
        <f t="shared" si="26"/>
        <v>#NUM!</v>
      </c>
      <c r="Z101" s="24" t="e">
        <f t="shared" si="27"/>
        <v>#NUM!</v>
      </c>
      <c r="AA101" s="24" t="str">
        <f t="shared" si="28"/>
        <v/>
      </c>
      <c r="AD101" s="14" t="str">
        <f>IF(OR(G101=""),"",IF(G101&lt;=基準値!M$2=TRUE,"○","×"))</f>
        <v/>
      </c>
      <c r="AE101" s="14" t="str">
        <f>IF(OR(H101=""),"",IF(H101&lt;=基準値!N$2=TRUE,"○","×"))</f>
        <v/>
      </c>
    </row>
    <row r="102" spans="2:31" ht="16.5" customHeight="1" x14ac:dyDescent="0.15">
      <c r="B102" s="98">
        <v>96</v>
      </c>
      <c r="C102" s="38"/>
      <c r="D102" s="46"/>
      <c r="E102" s="46"/>
      <c r="F102" s="39"/>
      <c r="G102" s="40"/>
      <c r="H102" s="47"/>
      <c r="I102" s="42" t="str">
        <f t="shared" si="30"/>
        <v/>
      </c>
      <c r="J102" s="43"/>
      <c r="K102" s="44"/>
      <c r="L102" s="43"/>
      <c r="M102" s="44"/>
      <c r="N102" s="45" t="str">
        <f t="shared" si="29"/>
        <v/>
      </c>
      <c r="O102" s="79" t="e">
        <f>IF(AND(SMALL($P$7:$P$106,ROUNDUP('第四面（別紙）集計'!$E$5/2,0))=MAX($P$7:$P$106),ISNUMBER($N102),$P102=MAX($P$7:$P$106)),"代表&amp;最大",IF($P102=SMALL($P$7:$P$106,ROUNDUP('第四面（別紙）集計'!$E$5/2,0)),"代表",IF($P102=MAX($P$7:$P$106),"最大","")))</f>
        <v>#NUM!</v>
      </c>
      <c r="P102" s="23" t="str">
        <f t="shared" si="17"/>
        <v/>
      </c>
      <c r="Q102" s="24" t="e">
        <f t="shared" si="18"/>
        <v>#NUM!</v>
      </c>
      <c r="R102" s="24" t="e">
        <f t="shared" si="19"/>
        <v>#NUM!</v>
      </c>
      <c r="S102" s="24" t="e">
        <f t="shared" si="20"/>
        <v>#NUM!</v>
      </c>
      <c r="T102" s="24" t="e">
        <f t="shared" si="21"/>
        <v>#NUM!</v>
      </c>
      <c r="U102" s="24" t="e">
        <f t="shared" si="22"/>
        <v>#NUM!</v>
      </c>
      <c r="V102" s="24" t="e">
        <f t="shared" si="23"/>
        <v>#NUM!</v>
      </c>
      <c r="W102" s="24" t="e">
        <f t="shared" si="24"/>
        <v>#NUM!</v>
      </c>
      <c r="X102" s="24" t="e">
        <f t="shared" si="25"/>
        <v>#NUM!</v>
      </c>
      <c r="Y102" s="24" t="e">
        <f t="shared" si="26"/>
        <v>#NUM!</v>
      </c>
      <c r="Z102" s="24" t="e">
        <f t="shared" si="27"/>
        <v>#NUM!</v>
      </c>
      <c r="AA102" s="24" t="str">
        <f t="shared" si="28"/>
        <v/>
      </c>
      <c r="AD102" s="14" t="str">
        <f>IF(OR(G102=""),"",IF(G102&lt;=基準値!M$2=TRUE,"○","×"))</f>
        <v/>
      </c>
      <c r="AE102" s="14" t="str">
        <f>IF(OR(H102=""),"",IF(H102&lt;=基準値!N$2=TRUE,"○","×"))</f>
        <v/>
      </c>
    </row>
    <row r="103" spans="2:31" ht="16.5" customHeight="1" x14ac:dyDescent="0.15">
      <c r="B103" s="98">
        <v>97</v>
      </c>
      <c r="C103" s="38"/>
      <c r="D103" s="46"/>
      <c r="E103" s="46"/>
      <c r="F103" s="39"/>
      <c r="G103" s="40"/>
      <c r="H103" s="41"/>
      <c r="I103" s="42" t="str">
        <f t="shared" si="30"/>
        <v/>
      </c>
      <c r="J103" s="43"/>
      <c r="K103" s="44"/>
      <c r="L103" s="43"/>
      <c r="M103" s="44"/>
      <c r="N103" s="45" t="str">
        <f t="shared" si="29"/>
        <v/>
      </c>
      <c r="O103" s="79" t="e">
        <f>IF(AND(SMALL($P$7:$P$106,ROUNDUP('第四面（別紙）集計'!$E$5/2,0))=MAX($P$7:$P$106),ISNUMBER($N103),$P103=MAX($P$7:$P$106)),"代表&amp;最大",IF($P103=SMALL($P$7:$P$106,ROUNDUP('第四面（別紙）集計'!$E$5/2,0)),"代表",IF($P103=MAX($P$7:$P$106),"最大","")))</f>
        <v>#NUM!</v>
      </c>
      <c r="P103" s="23" t="str">
        <f t="shared" si="17"/>
        <v/>
      </c>
      <c r="Q103" s="24" t="e">
        <f t="shared" si="18"/>
        <v>#NUM!</v>
      </c>
      <c r="R103" s="24" t="e">
        <f t="shared" si="19"/>
        <v>#NUM!</v>
      </c>
      <c r="S103" s="24" t="e">
        <f t="shared" si="20"/>
        <v>#NUM!</v>
      </c>
      <c r="T103" s="24" t="e">
        <f t="shared" si="21"/>
        <v>#NUM!</v>
      </c>
      <c r="U103" s="24" t="e">
        <f t="shared" si="22"/>
        <v>#NUM!</v>
      </c>
      <c r="V103" s="24" t="e">
        <f t="shared" si="23"/>
        <v>#NUM!</v>
      </c>
      <c r="W103" s="24" t="e">
        <f t="shared" si="24"/>
        <v>#NUM!</v>
      </c>
      <c r="X103" s="24" t="e">
        <f t="shared" si="25"/>
        <v>#NUM!</v>
      </c>
      <c r="Y103" s="24" t="e">
        <f t="shared" si="26"/>
        <v>#NUM!</v>
      </c>
      <c r="Z103" s="24" t="e">
        <f t="shared" si="27"/>
        <v>#NUM!</v>
      </c>
      <c r="AA103" s="24" t="str">
        <f t="shared" si="28"/>
        <v/>
      </c>
      <c r="AD103" s="14" t="str">
        <f>IF(OR(G103=""),"",IF(G103&lt;=基準値!M$2=TRUE,"○","×"))</f>
        <v/>
      </c>
      <c r="AE103" s="14" t="str">
        <f>IF(OR(H103=""),"",IF(H103&lt;=基準値!N$2=TRUE,"○","×"))</f>
        <v/>
      </c>
    </row>
    <row r="104" spans="2:31" ht="16.5" customHeight="1" x14ac:dyDescent="0.15">
      <c r="B104" s="98">
        <v>98</v>
      </c>
      <c r="C104" s="38"/>
      <c r="D104" s="46"/>
      <c r="E104" s="46"/>
      <c r="F104" s="39"/>
      <c r="G104" s="40"/>
      <c r="H104" s="47"/>
      <c r="I104" s="42" t="str">
        <f t="shared" si="30"/>
        <v/>
      </c>
      <c r="J104" s="43"/>
      <c r="K104" s="44"/>
      <c r="L104" s="43"/>
      <c r="M104" s="44"/>
      <c r="N104" s="45" t="str">
        <f t="shared" si="29"/>
        <v/>
      </c>
      <c r="O104" s="79" t="e">
        <f>IF(AND(SMALL($P$7:$P$106,ROUNDUP('第四面（別紙）集計'!$E$5/2,0))=MAX($P$7:$P$106),ISNUMBER($N104),$P104=MAX($P$7:$P$106)),"代表&amp;最大",IF($P104=SMALL($P$7:$P$106,ROUNDUP('第四面（別紙）集計'!$E$5/2,0)),"代表",IF($P104=MAX($P$7:$P$106),"最大","")))</f>
        <v>#NUM!</v>
      </c>
      <c r="P104" s="23" t="str">
        <f t="shared" si="17"/>
        <v/>
      </c>
      <c r="Q104" s="24" t="e">
        <f t="shared" si="18"/>
        <v>#NUM!</v>
      </c>
      <c r="R104" s="24" t="e">
        <f t="shared" si="19"/>
        <v>#NUM!</v>
      </c>
      <c r="S104" s="24" t="e">
        <f t="shared" si="20"/>
        <v>#NUM!</v>
      </c>
      <c r="T104" s="24" t="e">
        <f t="shared" si="21"/>
        <v>#NUM!</v>
      </c>
      <c r="U104" s="24" t="e">
        <f t="shared" si="22"/>
        <v>#NUM!</v>
      </c>
      <c r="V104" s="24" t="e">
        <f t="shared" si="23"/>
        <v>#NUM!</v>
      </c>
      <c r="W104" s="24" t="e">
        <f t="shared" si="24"/>
        <v>#NUM!</v>
      </c>
      <c r="X104" s="24" t="e">
        <f t="shared" si="25"/>
        <v>#NUM!</v>
      </c>
      <c r="Y104" s="24" t="e">
        <f t="shared" si="26"/>
        <v>#NUM!</v>
      </c>
      <c r="Z104" s="24" t="e">
        <f t="shared" si="27"/>
        <v>#NUM!</v>
      </c>
      <c r="AA104" s="24" t="str">
        <f t="shared" si="28"/>
        <v/>
      </c>
      <c r="AD104" s="14" t="str">
        <f>IF(OR(G104=""),"",IF(G104&lt;=基準値!M$2=TRUE,"○","×"))</f>
        <v/>
      </c>
      <c r="AE104" s="14" t="str">
        <f>IF(OR(H104=""),"",IF(H104&lt;=基準値!N$2=TRUE,"○","×"))</f>
        <v/>
      </c>
    </row>
    <row r="105" spans="2:31" ht="16.5" customHeight="1" x14ac:dyDescent="0.15">
      <c r="B105" s="98">
        <v>99</v>
      </c>
      <c r="C105" s="38"/>
      <c r="D105" s="46"/>
      <c r="E105" s="46"/>
      <c r="F105" s="39"/>
      <c r="G105" s="40"/>
      <c r="H105" s="47"/>
      <c r="I105" s="42" t="str">
        <f t="shared" si="30"/>
        <v/>
      </c>
      <c r="J105" s="43"/>
      <c r="K105" s="44"/>
      <c r="L105" s="43"/>
      <c r="M105" s="44"/>
      <c r="N105" s="45" t="str">
        <f t="shared" si="29"/>
        <v/>
      </c>
      <c r="O105" s="79" t="e">
        <f>IF(AND(SMALL($P$7:$P$106,ROUNDUP('第四面（別紙）集計'!$E$5/2,0))=MAX($P$7:$P$106),ISNUMBER($N105),$P105=MAX($P$7:$P$106)),"代表&amp;最大",IF($P105=SMALL($P$7:$P$106,ROUNDUP('第四面（別紙）集計'!$E$5/2,0)),"代表",IF($P105=MAX($P$7:$P$106),"最大","")))</f>
        <v>#NUM!</v>
      </c>
      <c r="P105" s="23" t="str">
        <f t="shared" si="17"/>
        <v/>
      </c>
      <c r="Q105" s="24" t="e">
        <f t="shared" si="18"/>
        <v>#NUM!</v>
      </c>
      <c r="R105" s="24" t="e">
        <f t="shared" si="19"/>
        <v>#NUM!</v>
      </c>
      <c r="S105" s="24" t="e">
        <f t="shared" si="20"/>
        <v>#NUM!</v>
      </c>
      <c r="T105" s="24" t="e">
        <f t="shared" si="21"/>
        <v>#NUM!</v>
      </c>
      <c r="U105" s="24" t="e">
        <f t="shared" si="22"/>
        <v>#NUM!</v>
      </c>
      <c r="V105" s="24" t="e">
        <f t="shared" si="23"/>
        <v>#NUM!</v>
      </c>
      <c r="W105" s="24" t="e">
        <f t="shared" si="24"/>
        <v>#NUM!</v>
      </c>
      <c r="X105" s="24" t="e">
        <f t="shared" si="25"/>
        <v>#NUM!</v>
      </c>
      <c r="Y105" s="24" t="e">
        <f t="shared" si="26"/>
        <v>#NUM!</v>
      </c>
      <c r="Z105" s="24" t="e">
        <f t="shared" si="27"/>
        <v>#NUM!</v>
      </c>
      <c r="AA105" s="24" t="str">
        <f t="shared" si="28"/>
        <v/>
      </c>
      <c r="AD105" s="14" t="str">
        <f>IF(OR(G105=""),"",IF(G105&lt;=基準値!M$2=TRUE,"○","×"))</f>
        <v/>
      </c>
      <c r="AE105" s="14" t="str">
        <f>IF(OR(H105=""),"",IF(H105&lt;=基準値!N$2=TRUE,"○","×"))</f>
        <v/>
      </c>
    </row>
    <row r="106" spans="2:31" ht="16.5" customHeight="1" x14ac:dyDescent="0.15">
      <c r="B106" s="97">
        <v>100</v>
      </c>
      <c r="C106" s="38"/>
      <c r="D106" s="37"/>
      <c r="E106" s="37"/>
      <c r="F106" s="39"/>
      <c r="G106" s="40"/>
      <c r="H106" s="41"/>
      <c r="I106" s="42" t="str">
        <f t="shared" si="30"/>
        <v/>
      </c>
      <c r="J106" s="43"/>
      <c r="K106" s="44"/>
      <c r="L106" s="43"/>
      <c r="M106" s="44"/>
      <c r="N106" s="45" t="str">
        <f t="shared" si="29"/>
        <v/>
      </c>
      <c r="O106" s="79" t="e">
        <f>IF(AND(SMALL($P$7:$P$106,ROUNDUP('第四面（別紙）集計'!$E$5/2,0))=MAX($P$7:$P$106),ISNUMBER($N106),$P106=MAX($P$7:$P$106)),"代表&amp;最大",IF($P106=SMALL($P$7:$P$106,ROUNDUP('第四面（別紙）集計'!$E$5/2,0)),"代表",IF($P106=MAX($P$7:$P$106),"最大","")))</f>
        <v>#NUM!</v>
      </c>
      <c r="P106" s="23" t="str">
        <f t="shared" si="17"/>
        <v/>
      </c>
      <c r="Q106" s="24" t="e">
        <f t="shared" si="18"/>
        <v>#NUM!</v>
      </c>
      <c r="R106" s="24" t="e">
        <f t="shared" si="19"/>
        <v>#NUM!</v>
      </c>
      <c r="S106" s="24" t="e">
        <f t="shared" si="20"/>
        <v>#NUM!</v>
      </c>
      <c r="T106" s="24" t="e">
        <f t="shared" si="21"/>
        <v>#NUM!</v>
      </c>
      <c r="U106" s="24" t="e">
        <f t="shared" si="22"/>
        <v>#NUM!</v>
      </c>
      <c r="V106" s="24" t="e">
        <f t="shared" si="23"/>
        <v>#NUM!</v>
      </c>
      <c r="W106" s="24" t="e">
        <f t="shared" si="24"/>
        <v>#NUM!</v>
      </c>
      <c r="X106" s="24" t="e">
        <f t="shared" si="25"/>
        <v>#NUM!</v>
      </c>
      <c r="Y106" s="24" t="e">
        <f t="shared" si="26"/>
        <v>#NUM!</v>
      </c>
      <c r="Z106" s="24" t="e">
        <f t="shared" si="27"/>
        <v>#NUM!</v>
      </c>
      <c r="AA106" s="24" t="str">
        <f t="shared" si="28"/>
        <v/>
      </c>
      <c r="AD106" s="14" t="str">
        <f>IF(OR(G106=""),"",IF(G106&lt;=基準値!M$2=TRUE,"○","×"))</f>
        <v/>
      </c>
      <c r="AE106" s="14" t="str">
        <f>IF(OR(H106=""),"",IF(H106&lt;=基準値!N$2=TRUE,"○","×"))</f>
        <v/>
      </c>
    </row>
  </sheetData>
  <sheetProtection selectLockedCells="1"/>
  <autoFilter ref="B6:N6" xr:uid="{00000000-0009-0000-0000-000001000000}">
    <sortState xmlns:xlrd2="http://schemas.microsoft.com/office/spreadsheetml/2017/richdata2" ref="B7:N811">
      <sortCondition ref="B6"/>
    </sortState>
  </autoFilter>
  <mergeCells count="22">
    <mergeCell ref="P5:P6"/>
    <mergeCell ref="AA5:AA6"/>
    <mergeCell ref="G2:N2"/>
    <mergeCell ref="Q6:R6"/>
    <mergeCell ref="Q5:U5"/>
    <mergeCell ref="V5:Z5"/>
    <mergeCell ref="V6:W6"/>
    <mergeCell ref="X6:Y6"/>
    <mergeCell ref="S6:T6"/>
    <mergeCell ref="J3:N3"/>
    <mergeCell ref="G4:G5"/>
    <mergeCell ref="H4:H5"/>
    <mergeCell ref="I4:I5"/>
    <mergeCell ref="J4:J5"/>
    <mergeCell ref="K4:K5"/>
    <mergeCell ref="N4:N5"/>
    <mergeCell ref="G3:I3"/>
    <mergeCell ref="B2:B5"/>
    <mergeCell ref="C2:C5"/>
    <mergeCell ref="D2:D5"/>
    <mergeCell ref="E2:E5"/>
    <mergeCell ref="F2:F5"/>
  </mergeCells>
  <phoneticPr fontId="2"/>
  <conditionalFormatting sqref="G7:G9">
    <cfRule type="expression" dxfId="10" priority="1">
      <formula>#REF!=OR("(2)","(3)")</formula>
    </cfRule>
  </conditionalFormatting>
  <conditionalFormatting sqref="G10 G35:G106">
    <cfRule type="expression" dxfId="8" priority="54">
      <formula>#REF!=OR("(2)","(3)")</formula>
    </cfRule>
  </conditionalFormatting>
  <conditionalFormatting sqref="G11">
    <cfRule type="expression" dxfId="7" priority="24">
      <formula>#REF!=OR("(2)","(3)")</formula>
    </cfRule>
  </conditionalFormatting>
  <conditionalFormatting sqref="G12:G34">
    <cfRule type="expression" dxfId="5" priority="16">
      <formula>#REF!=OR("(2)","(3)")</formula>
    </cfRule>
  </conditionalFormatting>
  <conditionalFormatting sqref="H7">
    <cfRule type="expression" dxfId="2" priority="3">
      <formula>#REF!=OR("(2)","(3)")</formula>
    </cfRule>
  </conditionalFormatting>
  <conditionalFormatting sqref="H43 H52 H61 H70 H79 H88 H97 H106">
    <cfRule type="expression" dxfId="1" priority="56">
      <formula>#REF!=OR("(2)","(3)")</formula>
    </cfRule>
  </conditionalFormatting>
  <pageMargins left="0.59055118110236227" right="0.39370078740157483" top="0.59055118110236227" bottom="0.59055118110236227" header="0.31496062992125984" footer="0.31496062992125984"/>
  <pageSetup paperSize="9" scale="75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5" operator="containsText" id="{9EF1B6BF-6021-4F56-BADC-6710D46B9570}">
            <xm:f>NOT(ISERROR(SEARCH(#REF!="(1)",G10)))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G10 G35:G42 G43:H43 G44:G51 G52:H52 G53:G60 G61:H61 G62:G69 G70:H70 G71:G78 G79:H79 G80:G87 G88:H88 G89:G96 G97:H97 G98:G105 G106:H106</xm:sqref>
        </x14:conditionalFormatting>
        <x14:conditionalFormatting xmlns:xm="http://schemas.microsoft.com/office/excel/2006/main">
          <x14:cfRule type="containsText" priority="25" operator="containsText" id="{BDF50C14-2535-495D-BF5C-12E8273DE72E}">
            <xm:f>NOT(ISERROR(SEARCH(#REF!="(1)",G11)))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G11</xm:sqref>
        </x14:conditionalFormatting>
        <x14:conditionalFormatting xmlns:xm="http://schemas.microsoft.com/office/excel/2006/main">
          <x14:cfRule type="containsText" priority="17" operator="containsText" id="{509E7DB5-8DD4-4884-B038-BCBBEB68C145}">
            <xm:f>NOT(ISERROR(SEARCH(#REF!="(1)",G12)))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G12:G34</xm:sqref>
        </x14:conditionalFormatting>
        <x14:conditionalFormatting xmlns:xm="http://schemas.microsoft.com/office/excel/2006/main">
          <x14:cfRule type="containsText" priority="2" operator="containsText" id="{E2EFBD69-8CE5-451A-A37F-E35F3665CCD2}">
            <xm:f>NOT(ISERROR(SEARCH(#REF!="(1)",G7)))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G7:H7 G8:G9</xm:sqref>
        </x14:conditionalFormatting>
        <x14:conditionalFormatting xmlns:xm="http://schemas.microsoft.com/office/excel/2006/main">
          <x14:cfRule type="containsText" priority="26" operator="containsText" id="{B4A447A2-5EF1-4786-A14C-39BB69EF2FEE}">
            <xm:f>NOT(ISERROR(SEARCH(#REF!="(1)",I7)))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I7:I106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5"/>
  <sheetViews>
    <sheetView workbookViewId="0">
      <selection activeCell="F16" sqref="F16"/>
    </sheetView>
  </sheetViews>
  <sheetFormatPr defaultRowHeight="13.5" x14ac:dyDescent="0.15"/>
  <cols>
    <col min="1" max="1" width="19.875" customWidth="1"/>
  </cols>
  <sheetData>
    <row r="2" spans="1:16" x14ac:dyDescent="0.15">
      <c r="A2" t="s">
        <v>15</v>
      </c>
      <c r="C2" s="8"/>
      <c r="D2" s="8"/>
      <c r="E2" s="8"/>
      <c r="F2" s="8"/>
      <c r="G2" s="8"/>
      <c r="H2" s="8"/>
      <c r="I2" s="8"/>
      <c r="J2" s="8"/>
      <c r="L2" s="9">
        <f>'第四面（別紙）集計'!O5</f>
        <v>0</v>
      </c>
      <c r="M2" s="9" t="str">
        <f>IF(L2=0,"",HLOOKUP(L2,C5:K6,2,FALSE))</f>
        <v/>
      </c>
      <c r="N2" s="9" t="str">
        <f>IF(L2=0,"",HLOOKUP(L2,C5:K7,3,FALSE))</f>
        <v/>
      </c>
      <c r="O2" s="9" t="str">
        <f>IF(L2=0,"",HLOOKUP(L2,C5:J10,6,FALSE))</f>
        <v/>
      </c>
      <c r="P2" t="s">
        <v>91</v>
      </c>
    </row>
    <row r="3" spans="1:16" x14ac:dyDescent="0.15">
      <c r="C3" s="8"/>
      <c r="D3" s="8"/>
      <c r="E3" s="8"/>
      <c r="F3" s="8"/>
      <c r="G3" s="8"/>
      <c r="H3" s="8"/>
      <c r="I3" s="8"/>
      <c r="J3" s="8"/>
      <c r="L3" s="81"/>
      <c r="M3" s="9" t="str">
        <f>IF(L2=0,"",HLOOKUP(L2,C5:K8,4,FALSE))</f>
        <v/>
      </c>
      <c r="N3" s="9" t="str">
        <f>IF(L2=0,"",HLOOKUP(L2,C5:K9,5,FALSE))</f>
        <v/>
      </c>
      <c r="O3" s="82"/>
      <c r="P3" t="s">
        <v>92</v>
      </c>
    </row>
    <row r="4" spans="1:16" x14ac:dyDescent="0.15">
      <c r="C4" s="8" t="s">
        <v>16</v>
      </c>
      <c r="D4" s="8"/>
      <c r="E4" s="8"/>
      <c r="F4" s="8"/>
      <c r="G4" s="8"/>
      <c r="H4" s="8"/>
      <c r="I4" s="8"/>
      <c r="J4" s="8"/>
    </row>
    <row r="5" spans="1:16" x14ac:dyDescent="0.15">
      <c r="A5" t="s">
        <v>16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</row>
    <row r="6" spans="1:16" x14ac:dyDescent="0.15">
      <c r="A6" t="s">
        <v>24</v>
      </c>
      <c r="B6" t="s">
        <v>13</v>
      </c>
      <c r="C6" s="7">
        <v>0.46</v>
      </c>
      <c r="D6" s="7">
        <v>0.46</v>
      </c>
      <c r="E6" s="7">
        <v>0.56000000000000005</v>
      </c>
      <c r="F6" s="7">
        <v>0.75</v>
      </c>
      <c r="G6" s="7">
        <v>0.87</v>
      </c>
      <c r="H6" s="7">
        <v>0.87</v>
      </c>
      <c r="I6" s="7">
        <v>0.87</v>
      </c>
      <c r="J6" s="7" t="s">
        <v>14</v>
      </c>
    </row>
    <row r="7" spans="1:16" x14ac:dyDescent="0.15">
      <c r="A7" t="s">
        <v>95</v>
      </c>
      <c r="B7" t="s">
        <v>25</v>
      </c>
      <c r="C7" s="7" t="s">
        <v>14</v>
      </c>
      <c r="D7" s="7" t="s">
        <v>14</v>
      </c>
      <c r="E7" s="7" t="s">
        <v>14</v>
      </c>
      <c r="F7" s="7" t="s">
        <v>14</v>
      </c>
      <c r="G7" s="7">
        <v>3</v>
      </c>
      <c r="H7" s="7">
        <v>2.8</v>
      </c>
      <c r="I7" s="7">
        <v>2.7</v>
      </c>
      <c r="J7" s="7">
        <v>6.7</v>
      </c>
    </row>
    <row r="8" spans="1:16" x14ac:dyDescent="0.15">
      <c r="A8" t="s">
        <v>93</v>
      </c>
      <c r="B8" t="s">
        <v>96</v>
      </c>
      <c r="C8" s="7">
        <v>0.41</v>
      </c>
      <c r="D8" s="7">
        <v>0.41</v>
      </c>
      <c r="E8" s="7">
        <v>0.44</v>
      </c>
      <c r="F8" s="7">
        <v>0.69</v>
      </c>
      <c r="G8" s="7">
        <v>0.75</v>
      </c>
      <c r="H8" s="7">
        <v>0.75</v>
      </c>
      <c r="I8" s="7">
        <v>0.75</v>
      </c>
      <c r="J8" s="7" t="s">
        <v>14</v>
      </c>
    </row>
    <row r="9" spans="1:16" x14ac:dyDescent="0.15">
      <c r="A9" t="s">
        <v>94</v>
      </c>
      <c r="B9" t="s">
        <v>97</v>
      </c>
      <c r="C9" s="7" t="s">
        <v>14</v>
      </c>
      <c r="D9" s="7" t="s">
        <v>14</v>
      </c>
      <c r="E9" s="7" t="s">
        <v>14</v>
      </c>
      <c r="F9" s="7" t="s">
        <v>14</v>
      </c>
      <c r="G9" s="7">
        <v>1.5</v>
      </c>
      <c r="H9" s="7">
        <v>1.4</v>
      </c>
      <c r="I9" s="7">
        <v>1.3</v>
      </c>
      <c r="J9" s="7">
        <v>2.8</v>
      </c>
    </row>
    <row r="10" spans="1:16" x14ac:dyDescent="0.15">
      <c r="C10" s="7" t="s">
        <v>28</v>
      </c>
      <c r="D10" s="7" t="s">
        <v>17</v>
      </c>
      <c r="E10" s="7" t="s">
        <v>18</v>
      </c>
      <c r="F10" s="7" t="s">
        <v>19</v>
      </c>
      <c r="G10" s="7" t="s">
        <v>20</v>
      </c>
      <c r="H10" s="7" t="s">
        <v>21</v>
      </c>
      <c r="I10" s="7" t="s">
        <v>22</v>
      </c>
      <c r="J10" s="7" t="s">
        <v>23</v>
      </c>
    </row>
    <row r="25" hidden="1" x14ac:dyDescent="0.15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第四面（別紙）集計</vt:lpstr>
      <vt:lpstr>第四面（別紙） 各戸</vt:lpstr>
      <vt:lpstr>基準値</vt:lpstr>
      <vt:lpstr>'第四面（別紙） 各戸'!_FilterDatabase</vt:lpstr>
      <vt:lpstr>'第四面（別紙） 各戸'!Print_Area</vt:lpstr>
      <vt:lpstr>'第四面（別紙）集計'!Print_Area</vt:lpstr>
      <vt:lpstr>'第四面（別紙） 各戸'!Print_Titles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外山 遼平</cp:lastModifiedBy>
  <cp:lastPrinted>2020-03-23T03:02:21Z</cp:lastPrinted>
  <dcterms:created xsi:type="dcterms:W3CDTF">2016-12-14T23:22:06Z</dcterms:created>
  <dcterms:modified xsi:type="dcterms:W3CDTF">2025-03-24T10:51:06Z</dcterms:modified>
</cp:coreProperties>
</file>